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9C71218-2D03-42FE-A187-3EFCB1CBE892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EJECUCION DE GASTOS A MARZO 31 " sheetId="1" r:id="rId1"/>
  </sheets>
  <definedNames>
    <definedName name="_xlnm._FilterDatabase" localSheetId="0" hidden="1">'EJECUCION DE GASTOS A MARZO 31 '!$A$2:$M$144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1" l="1"/>
  <c r="J33" i="1"/>
  <c r="J34" i="1"/>
  <c r="J36" i="1"/>
  <c r="J35" i="1" s="1"/>
  <c r="J76" i="1"/>
  <c r="J75" i="1"/>
  <c r="I4" i="1"/>
  <c r="I75" i="1"/>
  <c r="I90" i="1"/>
  <c r="I130" i="1"/>
  <c r="I129" i="1" s="1"/>
  <c r="I126" i="1" s="1"/>
  <c r="I125" i="1" s="1"/>
  <c r="I142" i="1"/>
  <c r="K4" i="1"/>
  <c r="K5" i="1"/>
  <c r="K6" i="1"/>
  <c r="K7" i="1"/>
  <c r="K20" i="1"/>
  <c r="K21" i="1"/>
  <c r="G88" i="1" l="1"/>
  <c r="K107" i="1" l="1"/>
  <c r="J107" i="1"/>
  <c r="I107" i="1"/>
  <c r="K23" i="1"/>
  <c r="J23" i="1"/>
  <c r="I23" i="1"/>
  <c r="F144" i="1"/>
  <c r="F142" i="1"/>
  <c r="F141" i="1"/>
  <c r="G141" i="1" s="1"/>
  <c r="G85" i="1"/>
  <c r="G84" i="1" s="1"/>
  <c r="G89" i="1"/>
  <c r="G10" i="1"/>
  <c r="G11" i="1"/>
  <c r="G12" i="1"/>
  <c r="G13" i="1"/>
  <c r="G14" i="1"/>
  <c r="G16" i="1"/>
  <c r="G17" i="1"/>
  <c r="G18" i="1"/>
  <c r="G19" i="1"/>
  <c r="G21" i="1"/>
  <c r="G22" i="1"/>
  <c r="G24" i="1"/>
  <c r="G25" i="1"/>
  <c r="G26" i="1"/>
  <c r="G27" i="1"/>
  <c r="G30" i="1"/>
  <c r="G31" i="1"/>
  <c r="G32" i="1"/>
  <c r="G37" i="1"/>
  <c r="G38" i="1"/>
  <c r="G39" i="1"/>
  <c r="G40" i="1"/>
  <c r="G41" i="1"/>
  <c r="G42" i="1"/>
  <c r="G45" i="1"/>
  <c r="G46" i="1"/>
  <c r="G47" i="1"/>
  <c r="G50" i="1"/>
  <c r="G49" i="1" s="1"/>
  <c r="G48" i="1" s="1"/>
  <c r="G53" i="1"/>
  <c r="G54" i="1"/>
  <c r="G55" i="1"/>
  <c r="G56" i="1"/>
  <c r="G57" i="1"/>
  <c r="G58" i="1"/>
  <c r="G59" i="1"/>
  <c r="G61" i="1"/>
  <c r="G62" i="1"/>
  <c r="G63" i="1"/>
  <c r="G67" i="1"/>
  <c r="G66" i="1" s="1"/>
  <c r="G65" i="1" s="1"/>
  <c r="G64" i="1" s="1"/>
  <c r="G71" i="1"/>
  <c r="G70" i="1" s="1"/>
  <c r="G69" i="1" s="1"/>
  <c r="G74" i="1"/>
  <c r="G73" i="1" s="1"/>
  <c r="G72" i="1" s="1"/>
  <c r="G81" i="1"/>
  <c r="G80" i="1" s="1"/>
  <c r="G79" i="1" s="1"/>
  <c r="G78" i="1" s="1"/>
  <c r="G77" i="1" s="1"/>
  <c r="G87" i="1"/>
  <c r="G95" i="1"/>
  <c r="G96" i="1"/>
  <c r="G97" i="1"/>
  <c r="G98" i="1"/>
  <c r="G99" i="1"/>
  <c r="G101" i="1"/>
  <c r="G102" i="1"/>
  <c r="G103" i="1"/>
  <c r="G105" i="1"/>
  <c r="G106" i="1"/>
  <c r="G108" i="1"/>
  <c r="G109" i="1"/>
  <c r="G110" i="1"/>
  <c r="G111" i="1"/>
  <c r="G114" i="1"/>
  <c r="G115" i="1"/>
  <c r="G116" i="1"/>
  <c r="G121" i="1"/>
  <c r="G120" i="1" s="1"/>
  <c r="G124" i="1"/>
  <c r="G128" i="1"/>
  <c r="G127" i="1" s="1"/>
  <c r="G131" i="1"/>
  <c r="G130" i="1" s="1"/>
  <c r="G133" i="1"/>
  <c r="G132" i="1" s="1"/>
  <c r="G135" i="1"/>
  <c r="G134" i="1" s="1"/>
  <c r="G137" i="1"/>
  <c r="G136" i="1" s="1"/>
  <c r="G139" i="1"/>
  <c r="G138" i="1" s="1"/>
  <c r="G143" i="1"/>
  <c r="G142" i="1" s="1"/>
  <c r="C113" i="1"/>
  <c r="C29" i="1"/>
  <c r="C23" i="1"/>
  <c r="C107" i="1"/>
  <c r="F86" i="1"/>
  <c r="C123" i="1"/>
  <c r="G123" i="1" s="1"/>
  <c r="G122" i="1" s="1"/>
  <c r="C60" i="1"/>
  <c r="E60" i="1"/>
  <c r="E142" i="1"/>
  <c r="E140" i="1" s="1"/>
  <c r="D142" i="1"/>
  <c r="D140" i="1" s="1"/>
  <c r="D138" i="1"/>
  <c r="E138" i="1"/>
  <c r="F138" i="1"/>
  <c r="C142" i="1"/>
  <c r="C140" i="1" s="1"/>
  <c r="C138" i="1"/>
  <c r="D136" i="1"/>
  <c r="E136" i="1"/>
  <c r="F136" i="1"/>
  <c r="D134" i="1"/>
  <c r="E134" i="1"/>
  <c r="F134" i="1"/>
  <c r="D130" i="1"/>
  <c r="E130" i="1"/>
  <c r="F130" i="1"/>
  <c r="D127" i="1"/>
  <c r="E127" i="1"/>
  <c r="F127" i="1"/>
  <c r="D122" i="1"/>
  <c r="E122" i="1"/>
  <c r="F122" i="1"/>
  <c r="D120" i="1"/>
  <c r="E120" i="1"/>
  <c r="F120" i="1"/>
  <c r="D113" i="1"/>
  <c r="D112" i="1" s="1"/>
  <c r="E113" i="1"/>
  <c r="E112" i="1" s="1"/>
  <c r="F113" i="1"/>
  <c r="F112" i="1" s="1"/>
  <c r="D104" i="1"/>
  <c r="E104" i="1"/>
  <c r="F104" i="1"/>
  <c r="D100" i="1"/>
  <c r="D94" i="1" s="1"/>
  <c r="D93" i="1" s="1"/>
  <c r="E100" i="1"/>
  <c r="E94" i="1" s="1"/>
  <c r="E93" i="1" s="1"/>
  <c r="F100" i="1"/>
  <c r="F94" i="1" s="1"/>
  <c r="F93" i="1" s="1"/>
  <c r="D86" i="1"/>
  <c r="E86" i="1"/>
  <c r="D84" i="1"/>
  <c r="E84" i="1"/>
  <c r="F84" i="1"/>
  <c r="D80" i="1"/>
  <c r="D79" i="1" s="1"/>
  <c r="D78" i="1" s="1"/>
  <c r="D77" i="1" s="1"/>
  <c r="E80" i="1"/>
  <c r="E79" i="1" s="1"/>
  <c r="E78" i="1" s="1"/>
  <c r="E77" i="1" s="1"/>
  <c r="F80" i="1"/>
  <c r="F79" i="1" s="1"/>
  <c r="F78" i="1" s="1"/>
  <c r="F77" i="1" s="1"/>
  <c r="C84" i="1"/>
  <c r="C86" i="1"/>
  <c r="C80" i="1"/>
  <c r="C79" i="1" s="1"/>
  <c r="C78" i="1" s="1"/>
  <c r="C77" i="1" s="1"/>
  <c r="D73" i="1"/>
  <c r="D72" i="1" s="1"/>
  <c r="E73" i="1"/>
  <c r="E72" i="1" s="1"/>
  <c r="F73" i="1"/>
  <c r="F72" i="1" s="1"/>
  <c r="D70" i="1"/>
  <c r="D69" i="1" s="1"/>
  <c r="E70" i="1"/>
  <c r="E69" i="1" s="1"/>
  <c r="F70" i="1"/>
  <c r="F69" i="1" s="1"/>
  <c r="D66" i="1"/>
  <c r="D65" i="1" s="1"/>
  <c r="D64" i="1" s="1"/>
  <c r="E66" i="1"/>
  <c r="E65" i="1" s="1"/>
  <c r="E64" i="1" s="1"/>
  <c r="F66" i="1"/>
  <c r="F65" i="1" s="1"/>
  <c r="F64" i="1" s="1"/>
  <c r="D52" i="1"/>
  <c r="D51" i="1" s="1"/>
  <c r="E52" i="1"/>
  <c r="F52" i="1"/>
  <c r="F51" i="1" s="1"/>
  <c r="D49" i="1"/>
  <c r="D48" i="1" s="1"/>
  <c r="E49" i="1"/>
  <c r="E48" i="1" s="1"/>
  <c r="F49" i="1"/>
  <c r="F48" i="1" s="1"/>
  <c r="D44" i="1"/>
  <c r="E44" i="1"/>
  <c r="F44" i="1"/>
  <c r="D36" i="1"/>
  <c r="D35" i="1" s="1"/>
  <c r="E36" i="1"/>
  <c r="E35" i="1" s="1"/>
  <c r="F36" i="1"/>
  <c r="F35" i="1" s="1"/>
  <c r="D29" i="1"/>
  <c r="D28" i="1" s="1"/>
  <c r="E29" i="1"/>
  <c r="E28" i="1" s="1"/>
  <c r="F29" i="1"/>
  <c r="F28" i="1" s="1"/>
  <c r="D20" i="1"/>
  <c r="E20" i="1"/>
  <c r="F20" i="1"/>
  <c r="D15" i="1"/>
  <c r="D9" i="1" s="1"/>
  <c r="D8" i="1" s="1"/>
  <c r="E15" i="1"/>
  <c r="E9" i="1" s="1"/>
  <c r="E8" i="1" s="1"/>
  <c r="F15" i="1"/>
  <c r="F9" i="1" s="1"/>
  <c r="F8" i="1" s="1"/>
  <c r="E83" i="1" l="1"/>
  <c r="E82" i="1" s="1"/>
  <c r="E76" i="1" s="1"/>
  <c r="E75" i="1" s="1"/>
  <c r="G144" i="1"/>
  <c r="G29" i="1"/>
  <c r="G28" i="1" s="1"/>
  <c r="G60" i="1"/>
  <c r="G86" i="1"/>
  <c r="G83" i="1" s="1"/>
  <c r="G82" i="1" s="1"/>
  <c r="G76" i="1" s="1"/>
  <c r="G75" i="1" s="1"/>
  <c r="F83" i="1"/>
  <c r="F82" i="1" s="1"/>
  <c r="F76" i="1" s="1"/>
  <c r="F75" i="1" s="1"/>
  <c r="G52" i="1"/>
  <c r="G100" i="1"/>
  <c r="G94" i="1" s="1"/>
  <c r="G93" i="1" s="1"/>
  <c r="G68" i="1"/>
  <c r="G15" i="1"/>
  <c r="G9" i="1" s="1"/>
  <c r="G44" i="1"/>
  <c r="G129" i="1"/>
  <c r="G107" i="1"/>
  <c r="G104" i="1" s="1"/>
  <c r="G36" i="1"/>
  <c r="G35" i="1" s="1"/>
  <c r="G113" i="1"/>
  <c r="G112" i="1" s="1"/>
  <c r="F140" i="1"/>
  <c r="G23" i="1"/>
  <c r="G20" i="1" s="1"/>
  <c r="D83" i="1"/>
  <c r="D82" i="1" s="1"/>
  <c r="D76" i="1" s="1"/>
  <c r="D75" i="1" s="1"/>
  <c r="D119" i="1"/>
  <c r="D118" i="1" s="1"/>
  <c r="D117" i="1" s="1"/>
  <c r="G119" i="1"/>
  <c r="G118" i="1" s="1"/>
  <c r="G117" i="1" s="1"/>
  <c r="E119" i="1"/>
  <c r="E118" i="1" s="1"/>
  <c r="E117" i="1" s="1"/>
  <c r="E51" i="1"/>
  <c r="E43" i="1" s="1"/>
  <c r="E34" i="1" s="1"/>
  <c r="E33" i="1" s="1"/>
  <c r="D7" i="1"/>
  <c r="D6" i="1" s="1"/>
  <c r="F119" i="1"/>
  <c r="F118" i="1" s="1"/>
  <c r="F117" i="1" s="1"/>
  <c r="E129" i="1"/>
  <c r="E126" i="1" s="1"/>
  <c r="D129" i="1"/>
  <c r="D126" i="1" s="1"/>
  <c r="D43" i="1"/>
  <c r="D34" i="1" s="1"/>
  <c r="D33" i="1" s="1"/>
  <c r="F68" i="1"/>
  <c r="E68" i="1"/>
  <c r="D68" i="1"/>
  <c r="C83" i="1"/>
  <c r="E92" i="1"/>
  <c r="F92" i="1"/>
  <c r="F7" i="1"/>
  <c r="F6" i="1" s="1"/>
  <c r="E7" i="1"/>
  <c r="E6" i="1" s="1"/>
  <c r="F43" i="1"/>
  <c r="F34" i="1" s="1"/>
  <c r="F33" i="1" s="1"/>
  <c r="D92" i="1"/>
  <c r="G51" i="1" l="1"/>
  <c r="G43" i="1" s="1"/>
  <c r="G34" i="1" s="1"/>
  <c r="G33" i="1" s="1"/>
  <c r="G140" i="1"/>
  <c r="G92" i="1"/>
  <c r="G91" i="1" s="1"/>
  <c r="G126" i="1"/>
  <c r="E91" i="1"/>
  <c r="E90" i="1" s="1"/>
  <c r="F91" i="1"/>
  <c r="F90" i="1" s="1"/>
  <c r="D91" i="1"/>
  <c r="D90" i="1" s="1"/>
  <c r="D5" i="1"/>
  <c r="C82" i="1"/>
  <c r="E5" i="1"/>
  <c r="F5" i="1"/>
  <c r="D4" i="1" l="1"/>
  <c r="F4" i="1"/>
  <c r="E4" i="1"/>
  <c r="C76" i="1"/>
  <c r="F132" i="1"/>
  <c r="C136" i="1"/>
  <c r="C134" i="1"/>
  <c r="C132" i="1"/>
  <c r="C130" i="1"/>
  <c r="C127" i="1"/>
  <c r="C120" i="1"/>
  <c r="C122" i="1"/>
  <c r="C104" i="1"/>
  <c r="C100" i="1"/>
  <c r="C44" i="1"/>
  <c r="C20" i="1"/>
  <c r="C66" i="1"/>
  <c r="C70" i="1"/>
  <c r="C73" i="1"/>
  <c r="C52" i="1"/>
  <c r="C49" i="1"/>
  <c r="C36" i="1"/>
  <c r="C15" i="1"/>
  <c r="F129" i="1" l="1"/>
  <c r="F126" i="1" s="1"/>
  <c r="C129" i="1"/>
  <c r="C35" i="1"/>
  <c r="C119" i="1"/>
  <c r="C48" i="1"/>
  <c r="C51" i="1"/>
  <c r="C72" i="1"/>
  <c r="C94" i="1"/>
  <c r="C9" i="1"/>
  <c r="C69" i="1"/>
  <c r="C65" i="1"/>
  <c r="C28" i="1"/>
  <c r="C112" i="1"/>
  <c r="C75" i="1"/>
  <c r="C68" i="1" l="1"/>
  <c r="C43" i="1"/>
  <c r="C34" i="1" s="1"/>
  <c r="C8" i="1"/>
  <c r="G8" i="1" s="1"/>
  <c r="G7" i="1" s="1"/>
  <c r="C118" i="1"/>
  <c r="C64" i="1"/>
  <c r="C93" i="1"/>
  <c r="C126" i="1"/>
  <c r="G6" i="1" l="1"/>
  <c r="C125" i="1"/>
  <c r="C33" i="1"/>
  <c r="C92" i="1"/>
  <c r="C117" i="1"/>
  <c r="C7" i="1"/>
  <c r="G5" i="1" l="1"/>
  <c r="G125" i="1"/>
  <c r="C6" i="1"/>
  <c r="C91" i="1"/>
  <c r="G90" i="1" l="1"/>
  <c r="G4" i="1" s="1"/>
  <c r="C5" i="1"/>
  <c r="C90" i="1"/>
  <c r="C4" i="1" l="1"/>
</calcChain>
</file>

<file path=xl/sharedStrings.xml><?xml version="1.0" encoding="utf-8"?>
<sst xmlns="http://schemas.openxmlformats.org/spreadsheetml/2006/main" count="298" uniqueCount="253">
  <si>
    <t>PRESUPUESTO INICIAL</t>
  </si>
  <si>
    <t>CREDITOS</t>
  </si>
  <si>
    <t>DEBITOS</t>
  </si>
  <si>
    <t>ADICIONES</t>
  </si>
  <si>
    <t>PRESUPUESTO FINAL</t>
  </si>
  <si>
    <t>DISPONIBILIDADES ACUMULADOS</t>
  </si>
  <si>
    <t>COMPROMISOS ACUMULADOS</t>
  </si>
  <si>
    <t>CAUSACIONES ACUMULADOS</t>
  </si>
  <si>
    <t>PAGOS ACUMULADOS</t>
  </si>
  <si>
    <t>PRESUPUESTO DISPONIBLE</t>
  </si>
  <si>
    <t>CUENTAS POR PAGAR</t>
  </si>
  <si>
    <t xml:space="preserve"> 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</si>
  <si>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</si>
  <si>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</si>
  <si>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</si>
  <si>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</si>
  <si>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</si>
  <si>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básico</t>
  </si>
  <si>
    <t>Subsidio de alimentación</t>
  </si>
  <si>
    <t>Auxilio de transporte</t>
  </si>
  <si>
    <t>Prima de servicio</t>
  </si>
  <si>
    <t>Bonificación por servicios prestados</t>
  </si>
  <si>
    <t>Prestaciones sociales</t>
  </si>
  <si>
    <t>Prima de navidad</t>
  </si>
  <si>
    <t>Prima de vacaciones</t>
  </si>
  <si>
    <t>Viáticos de los funcionarios en comisión</t>
  </si>
  <si>
    <t>Prima de Antigüedad</t>
  </si>
  <si>
    <t>Contribuciones inherentes a la nómina</t>
  </si>
  <si>
    <t>Aportes a la seguridad social en pensiones</t>
  </si>
  <si>
    <t>Aportes a la seguridad social en salud</t>
  </si>
  <si>
    <t>Aportes de cesantías</t>
  </si>
  <si>
    <t>Aportes a cajas de compensación familiar</t>
  </si>
  <si>
    <t>Aportes generales al sistema de riesgos laborales</t>
  </si>
  <si>
    <t>Aportes al ICBF</t>
  </si>
  <si>
    <t>Aportes al SENA</t>
  </si>
  <si>
    <t>Remuneraciones no constitutivas de factor salarial</t>
  </si>
  <si>
    <t>Indemnización por vacaciones</t>
  </si>
  <si>
    <t>Bonificación especial de recreación</t>
  </si>
  <si>
    <t>Interes a las cesantias</t>
  </si>
  <si>
    <t>Adquisición de bienes y servicios</t>
  </si>
  <si>
    <t>Adquisiciones diferentes de activos</t>
  </si>
  <si>
    <t>Materiales y suministros</t>
  </si>
  <si>
    <t>Otros bienes transportables (excepto productos metálicos, maquinaria y equipo)</t>
  </si>
  <si>
    <t>Combustible</t>
  </si>
  <si>
    <t>Papeleria</t>
  </si>
  <si>
    <t>Insumos hospitalarios</t>
  </si>
  <si>
    <t>Repuestos</t>
  </si>
  <si>
    <t>Capacitacion</t>
  </si>
  <si>
    <t>Impresos y Publicaciones</t>
  </si>
  <si>
    <t>Adquisición de servicios</t>
  </si>
  <si>
    <t>Servicios de alojamiento@ servicios de suministro de comidas y bebidas@ servicios de transporte@ y servicios de distribución de electricidad, gas y agua</t>
  </si>
  <si>
    <t>Arrendamiento Software(licencias)</t>
  </si>
  <si>
    <t>Servicio de Alimentación -  Jornadas de Bienestar Social</t>
  </si>
  <si>
    <t>Transporte</t>
  </si>
  <si>
    <t>Servicios financieros y servicios conexos, servicios inmobiliarios y servicios de leasing</t>
  </si>
  <si>
    <t>Servicios de seguros</t>
  </si>
  <si>
    <t>Seguros generales</t>
  </si>
  <si>
    <t>Servicios prestados a las empresas y servicios de producción</t>
  </si>
  <si>
    <t>Servicios Publicos (energia, Gas, Agua, Internet, Telefonia Fija y Movil)</t>
  </si>
  <si>
    <t>Servicios Publicos - energia</t>
  </si>
  <si>
    <t>Servicios Publicos - acueducto y alcantarillado</t>
  </si>
  <si>
    <t>Servicios Publicos - telefonia e internet</t>
  </si>
  <si>
    <t>Mantenimiento</t>
  </si>
  <si>
    <t>Mantenimiento Hospitalario Servicio</t>
  </si>
  <si>
    <t>Servicios de aseo</t>
  </si>
  <si>
    <t>Servicios prestados por otras IPS</t>
  </si>
  <si>
    <t>Remuneracion de servicios tecnicos Adm</t>
  </si>
  <si>
    <t>MANTENIMIENTO HOSPITALARIO DE BIENES</t>
  </si>
  <si>
    <t>Honorarios de Junta Directiva Adm</t>
  </si>
  <si>
    <t>Otros Honorarios</t>
  </si>
  <si>
    <t>Transferencias corrientes</t>
  </si>
  <si>
    <t>Sentencias y conciliaciones</t>
  </si>
  <si>
    <t>Fallos nacionales</t>
  </si>
  <si>
    <t>Sentencias</t>
  </si>
  <si>
    <t>Gastos por tributos, tasas, contribuciones, multas, sanciones e intereses de mora</t>
  </si>
  <si>
    <t>Impuestos</t>
  </si>
  <si>
    <t>Gravamen a los movimientos financieros</t>
  </si>
  <si>
    <t>Gravamen a los movimientos financieros e Impuesto</t>
  </si>
  <si>
    <t>Contribuciones</t>
  </si>
  <si>
    <t>Cuota de fiscalización y auditaje</t>
  </si>
  <si>
    <t>Inversión</t>
  </si>
  <si>
    <t>Adquisición de activos no financieros</t>
  </si>
  <si>
    <t>Activos fijos</t>
  </si>
  <si>
    <t>Edificaciones y estructuras</t>
  </si>
  <si>
    <t>Edificaciones distintas a viviendas</t>
  </si>
  <si>
    <t>Edificios relacionados con salud</t>
  </si>
  <si>
    <t>Gastos Operativos de Inversion (Programas especiales)</t>
  </si>
  <si>
    <t>Desarrollo de programas de promocion y prevencion</t>
  </si>
  <si>
    <t>Programas especiales1</t>
  </si>
  <si>
    <t>Programas especiales2</t>
  </si>
  <si>
    <t>Gastos de operación comercial</t>
  </si>
  <si>
    <t>Prima de aniguedad</t>
  </si>
  <si>
    <t>Servicios de la construcción</t>
  </si>
  <si>
    <t>Mantenimiento Planta Fisica</t>
  </si>
  <si>
    <t>Renumeracion por servicios tecnicos Ope</t>
  </si>
  <si>
    <t>Otros Honorarios Ope</t>
  </si>
  <si>
    <t>Gastos de comercialización y producción</t>
  </si>
  <si>
    <t>Productos alimenticios, bebidas y tabaco@ textiles, prendas de vestir y productos de cuero</t>
  </si>
  <si>
    <t>Dotación</t>
  </si>
  <si>
    <t>Medicamentos</t>
  </si>
  <si>
    <t>Material Medico Quirurgico</t>
  </si>
  <si>
    <t>Material Laboratorio</t>
  </si>
  <si>
    <t>Material Odontologia</t>
  </si>
  <si>
    <t>Material Rx</t>
  </si>
  <si>
    <t>SUMINISTRO Y PAPELERIA</t>
  </si>
  <si>
    <t>Productos Metalicos Maquinaria y Equipo</t>
  </si>
  <si>
    <t>Servicios para la comunidad, sociales y personales</t>
  </si>
  <si>
    <t>2,1,1</t>
  </si>
  <si>
    <t>2,1,1,01</t>
  </si>
  <si>
    <t>2,1,1,01,01</t>
  </si>
  <si>
    <t>2,1,1,01,01,001</t>
  </si>
  <si>
    <t>2,1,1,01,01,001,01</t>
  </si>
  <si>
    <t>2,1,1,01,01,001,04</t>
  </si>
  <si>
    <t>2,1,1,01,01,001,05</t>
  </si>
  <si>
    <t>2,1,1,01,01,001,06</t>
  </si>
  <si>
    <t>2,1,1,01,01,001,07</t>
  </si>
  <si>
    <t>2,1,1,01,01,001,08</t>
  </si>
  <si>
    <t>2,1,1,01,01,001,08,01</t>
  </si>
  <si>
    <t>2,1,1,01,01,001,08,02</t>
  </si>
  <si>
    <t>2,1,1,01,01,001,10</t>
  </si>
  <si>
    <t>2,1,1,01,01,001,11</t>
  </si>
  <si>
    <t>2,1,1,01,02</t>
  </si>
  <si>
    <t>2,1,1,01,02,001</t>
  </si>
  <si>
    <t>2,1,1,01,02,002</t>
  </si>
  <si>
    <t>2,1,1,01,02,003</t>
  </si>
  <si>
    <t>2,1,1,01,02,004</t>
  </si>
  <si>
    <t>2,1,1,01,02,005</t>
  </si>
  <si>
    <t>2,1,1,01,02,006</t>
  </si>
  <si>
    <t>2,1,1,01,02,007</t>
  </si>
  <si>
    <t>2,1,1,01,03</t>
  </si>
  <si>
    <t>2,1,1,01,03,001</t>
  </si>
  <si>
    <t>2,1,1,01,03,001,02</t>
  </si>
  <si>
    <t>2,1,1,01,03,001,03</t>
  </si>
  <si>
    <t>2,1,1,01,03,001,04</t>
  </si>
  <si>
    <t>2,1,2</t>
  </si>
  <si>
    <t>2,1,2,02</t>
  </si>
  <si>
    <t>2,1,2,02,01</t>
  </si>
  <si>
    <t>2,1,2,02,01,003</t>
  </si>
  <si>
    <t>2,1,2,02,01,003,06</t>
  </si>
  <si>
    <t>2,1,2,02,01,003,07</t>
  </si>
  <si>
    <t>2,1,2,02,01,003,09</t>
  </si>
  <si>
    <t>2,1,2,02,01,003,10</t>
  </si>
  <si>
    <t>2,1,2,02,01,003,11</t>
  </si>
  <si>
    <t>2,1,2,02,01,003,12</t>
  </si>
  <si>
    <t>2,1,2,02,02</t>
  </si>
  <si>
    <t>2,1,2,02,02,006</t>
  </si>
  <si>
    <t>2,1,2,02,02,006,01</t>
  </si>
  <si>
    <t>2,1,2,02,02,006,03</t>
  </si>
  <si>
    <t>2,1,2,02,02,006,04</t>
  </si>
  <si>
    <t>2,1,2,02,02,007</t>
  </si>
  <si>
    <t>2,1,2,02,02,007,03</t>
  </si>
  <si>
    <t>2,1,2,02,02,007,03,01</t>
  </si>
  <si>
    <t>2,1,2,02,02,008</t>
  </si>
  <si>
    <t>2,1,2,02,02,008,01</t>
  </si>
  <si>
    <t>2,1,2,02,02,008,01,01</t>
  </si>
  <si>
    <t>2,1,2,02,02,008,01,02</t>
  </si>
  <si>
    <t>2,1,2,02,02,008,01,03</t>
  </si>
  <si>
    <t>2,1,2,02,02,008,04</t>
  </si>
  <si>
    <t>2,1,2,02,02,008,05</t>
  </si>
  <si>
    <t>2,1,2,02,02,008,08</t>
  </si>
  <si>
    <t>2,1,2,02,02,008,09</t>
  </si>
  <si>
    <t>2,1,2,02,02,008,12</t>
  </si>
  <si>
    <t>2,1,2,02,02,008,13</t>
  </si>
  <si>
    <t>2,1,2,02,02,008,14</t>
  </si>
  <si>
    <t>2,1,2,02,02,008,15</t>
  </si>
  <si>
    <t>2,1,3</t>
  </si>
  <si>
    <t>2,1,3,13</t>
  </si>
  <si>
    <t>2,1,3,13,01</t>
  </si>
  <si>
    <t>2,1,3,13,01,001</t>
  </si>
  <si>
    <t>2,1,8</t>
  </si>
  <si>
    <t>2,1,8,01</t>
  </si>
  <si>
    <t>2,1,8,01,14</t>
  </si>
  <si>
    <t>2,1,8,01,14,001</t>
  </si>
  <si>
    <t>2,1,8,04</t>
  </si>
  <si>
    <t>2,1,8,04,01</t>
  </si>
  <si>
    <t>2,1,8,04,01,001</t>
  </si>
  <si>
    <t>2,3,2</t>
  </si>
  <si>
    <t>2,3,2,01</t>
  </si>
  <si>
    <t>2,3,2,01,01</t>
  </si>
  <si>
    <t>2,3,2,01,01,001</t>
  </si>
  <si>
    <t>2,3,2,01,01,001,02</t>
  </si>
  <si>
    <t>2,3,2,01,01,001,02,08</t>
  </si>
  <si>
    <t>2,3,2,02</t>
  </si>
  <si>
    <t>2,3,2,02,02</t>
  </si>
  <si>
    <t>2,3,2,02,02,006</t>
  </si>
  <si>
    <t>2,3,2,02,02,006,04</t>
  </si>
  <si>
    <t>2,3,2,02,02,009</t>
  </si>
  <si>
    <t>2,3,2,02,02,009,01</t>
  </si>
  <si>
    <t>2,3,2,02,02,009,02</t>
  </si>
  <si>
    <t>2,3,2,02,02,009,03</t>
  </si>
  <si>
    <t>2,4,1</t>
  </si>
  <si>
    <t>2,4,1,01</t>
  </si>
  <si>
    <t>2,4,1,01,01</t>
  </si>
  <si>
    <t>2,4,1,01,01,001</t>
  </si>
  <si>
    <t>2,4,1,01,01,001,01</t>
  </si>
  <si>
    <t>2,4,1,01,01,001,04</t>
  </si>
  <si>
    <t>2,4,1,01,01,001,05</t>
  </si>
  <si>
    <t>2,4,1,01,01,001,06</t>
  </si>
  <si>
    <t>2,4,1,01,01,001,07</t>
  </si>
  <si>
    <t>2,4,1,01,01,001,08</t>
  </si>
  <si>
    <t>2,4,1,01,01,001,08,01</t>
  </si>
  <si>
    <t>2,4,1,01,01,001,08,02</t>
  </si>
  <si>
    <t>2,4,1,01,01,001,11</t>
  </si>
  <si>
    <t>2,4,1,01,02</t>
  </si>
  <si>
    <t>2,4,1,01,02,001</t>
  </si>
  <si>
    <t>2,4,1,01,02,002</t>
  </si>
  <si>
    <t>2,4,1,01,02,003</t>
  </si>
  <si>
    <t>2,4,1,01,02,004</t>
  </si>
  <si>
    <t>2,4,1,01,02,005</t>
  </si>
  <si>
    <t>2,4,1,01,02,006</t>
  </si>
  <si>
    <t>2,4,1,01,02,007</t>
  </si>
  <si>
    <t>2,4,1,01,03</t>
  </si>
  <si>
    <t>2,4,1,01,03,001</t>
  </si>
  <si>
    <t>2,4,1,01,03,001,02</t>
  </si>
  <si>
    <t>2,4,1,01,03,001,03</t>
  </si>
  <si>
    <t>2,4,1,01,03,001,04</t>
  </si>
  <si>
    <t>2,4,2</t>
  </si>
  <si>
    <t>2,4,2,02</t>
  </si>
  <si>
    <t>2,4,2,02,02</t>
  </si>
  <si>
    <t>2,4,2,02,02,005</t>
  </si>
  <si>
    <t>2,4,2,02,02,005,01</t>
  </si>
  <si>
    <t>2,4,2,02,02,008</t>
  </si>
  <si>
    <t>2,4,2,02,02,008,10</t>
  </si>
  <si>
    <t>2,4,2,02,02,008,12</t>
  </si>
  <si>
    <t>2,4,5</t>
  </si>
  <si>
    <t>2,4,5,01</t>
  </si>
  <si>
    <t>2,4,5,01,02</t>
  </si>
  <si>
    <t>2,4,5,01,02,02,,,,</t>
  </si>
  <si>
    <t>2,4,5,01,03</t>
  </si>
  <si>
    <t>2,4,5,01,03,301</t>
  </si>
  <si>
    <t>2,4,5,01,03,301,01</t>
  </si>
  <si>
    <t>2,4,5,01,03,302</t>
  </si>
  <si>
    <t>2,4,5,01,03,302,02</t>
  </si>
  <si>
    <t>2,4,5,01,03,303</t>
  </si>
  <si>
    <t>2,4,5,01,03,303,03</t>
  </si>
  <si>
    <t>2,4,5,01,03,304</t>
  </si>
  <si>
    <t>2,4,5,01,03,304,04</t>
  </si>
  <si>
    <t>2,4,5,01,03,305</t>
  </si>
  <si>
    <t>2,4,5,01,03,305,06</t>
  </si>
  <si>
    <t>2,4,5,02</t>
  </si>
  <si>
    <t>2,4,5,02,04</t>
  </si>
  <si>
    <t>2,4,5,02,06</t>
  </si>
  <si>
    <t>2,4,5,02,06,03,,,,</t>
  </si>
  <si>
    <t>SERVICIO DE TRANSPORTE,</t>
  </si>
  <si>
    <t>2,4,5,02,09</t>
  </si>
  <si>
    <t>2.</t>
  </si>
  <si>
    <t>2.1</t>
  </si>
  <si>
    <t>RUBRO</t>
  </si>
  <si>
    <t>NOMBRE</t>
  </si>
  <si>
    <t>GASTOS</t>
  </si>
  <si>
    <t>2.3</t>
  </si>
  <si>
    <t>EMPRESA SOCIAL DEL ESTADO CAMU SANTA TERESITA EJECUCION DE GASTO A MARZO 31 DE 2026.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</si>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</sst>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43" fontId="16" fillId="33" borderId="11" xfId="1" applyFont="1" applyFill="1" applyBorder="1"/>
    <xf numFmtId="43" fontId="16" fillId="33" borderId="12" xfId="1" applyFont="1" applyFill="1" applyBorder="1"/>
    <xf numFmtId="164" fontId="16" fillId="33" borderId="12" xfId="1" applyNumberFormat="1" applyFont="1" applyFill="1" applyBorder="1"/>
    <xf numFmtId="164" fontId="16" fillId="33" borderId="13" xfId="1" applyNumberFormat="1" applyFont="1" applyFill="1" applyBorder="1"/>
    <xf numFmtId="43" fontId="16" fillId="33" borderId="14" xfId="1" applyFont="1" applyFill="1" applyBorder="1" applyAlignment="1">
      <alignment horizontal="center" wrapText="1"/>
    </xf>
    <xf numFmtId="43" fontId="16" fillId="33" borderId="15" xfId="1" applyFont="1" applyFill="1" applyBorder="1" applyAlignment="1">
      <alignment horizontal="center" wrapText="1"/>
    </xf>
    <xf numFmtId="164" fontId="16" fillId="33" borderId="15" xfId="1" applyNumberFormat="1" applyFont="1" applyFill="1" applyBorder="1" applyAlignment="1">
      <alignment horizontal="center" wrapText="1"/>
    </xf>
    <xf numFmtId="164" fontId="16" fillId="33" borderId="16" xfId="1" applyNumberFormat="1" applyFont="1" applyFill="1" applyBorder="1" applyAlignment="1">
      <alignment horizontal="center" wrapText="1"/>
    </xf>
    <xf numFmtId="43" fontId="16" fillId="33" borderId="17" xfId="1" applyFont="1" applyFill="1" applyBorder="1"/>
    <xf numFmtId="43" fontId="16" fillId="33" borderId="10" xfId="1" applyFont="1" applyFill="1" applyBorder="1"/>
    <xf numFmtId="164" fontId="16" fillId="33" borderId="10" xfId="1" applyNumberFormat="1" applyFont="1" applyFill="1" applyBorder="1"/>
    <xf numFmtId="164" fontId="16" fillId="33" borderId="18" xfId="1" applyNumberFormat="1" applyFont="1" applyFill="1" applyBorder="1"/>
    <xf numFmtId="43" fontId="1" fillId="33" borderId="0" xfId="1" applyFont="1" applyFill="1"/>
    <xf numFmtId="43" fontId="1" fillId="33" borderId="17" xfId="1" applyFont="1" applyFill="1" applyBorder="1"/>
    <xf numFmtId="43" fontId="1" fillId="33" borderId="10" xfId="1" applyFont="1" applyFill="1" applyBorder="1"/>
    <xf numFmtId="164" fontId="1" fillId="33" borderId="10" xfId="1" applyNumberFormat="1" applyFont="1" applyFill="1" applyBorder="1" applyAlignment="1">
      <alignment vertical="center" wrapText="1"/>
    </xf>
    <xf numFmtId="164" fontId="1" fillId="33" borderId="10" xfId="1" applyNumberFormat="1" applyFont="1" applyFill="1" applyBorder="1"/>
    <xf numFmtId="164" fontId="1" fillId="33" borderId="18" xfId="1" applyNumberFormat="1" applyFont="1" applyFill="1" applyBorder="1"/>
    <xf numFmtId="43" fontId="1" fillId="33" borderId="19" xfId="1" applyFont="1" applyFill="1" applyBorder="1"/>
    <xf numFmtId="43" fontId="1" fillId="33" borderId="20" xfId="1" applyFont="1" applyFill="1" applyBorder="1"/>
    <xf numFmtId="164" fontId="1" fillId="33" borderId="20" xfId="1" applyNumberFormat="1" applyFont="1" applyFill="1" applyBorder="1"/>
    <xf numFmtId="164" fontId="1" fillId="33" borderId="21" xfId="1" applyNumberFormat="1" applyFont="1" applyFill="1" applyBorder="1"/>
    <xf numFmtId="164" fontId="1" fillId="33" borderId="0" xfId="1" applyNumberFormat="1" applyFont="1" applyFill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4"/>
  <sheetViews>
    <sheetView tabSelected="1" workbookViewId="0">
      <selection activeCell="H127" sqref="H127"/>
    </sheetView>
  </sheetViews>
  <sheetFormatPr baseColWidth="10" defaultColWidth="25" defaultRowHeight="14.4" x14ac:dyDescent="0.3"/>
  <cols>
    <col min="1" max="1" width="22.44140625" style="13" customWidth="1"/>
    <col min="2" max="2" width="37.6640625" style="13" customWidth="1"/>
    <col min="3" max="3" width="18.109375" style="23" customWidth="1"/>
    <col min="4" max="4" width="19.33203125" style="23" customWidth="1"/>
    <col min="5" max="5" width="15.44140625" style="23" customWidth="1"/>
    <col min="6" max="6" width="18.109375" style="23" customWidth="1"/>
    <col min="7" max="7" width="18" style="23" customWidth="1"/>
    <col min="8" max="8" width="21.33203125" style="23" customWidth="1"/>
    <col min="9" max="9" width="22.88671875" style="23" customWidth="1"/>
    <col min="10" max="10" width="15" style="23" customWidth="1"/>
    <col min="11" max="11" width="19.109375" style="23" customWidth="1"/>
    <col min="12" max="12" width="25.88671875" style="13" hidden="1" customWidth="1"/>
    <col min="13" max="13" width="20.5546875" style="13" hidden="1" customWidth="1"/>
    <col min="14" max="16384" width="25" style="13"/>
  </cols>
  <sheetData>
    <row r="1" spans="1:13" ht="15" thickBot="1" x14ac:dyDescent="0.35">
      <c r="A1" s="1" t="s">
        <v>251</v>
      </c>
      <c r="B1" s="2"/>
      <c r="C1" s="3"/>
      <c r="D1" s="3"/>
      <c r="E1" s="3"/>
      <c r="F1" s="3"/>
      <c r="G1" s="3"/>
      <c r="H1" s="3"/>
      <c r="I1" s="3"/>
      <c r="J1" s="3"/>
      <c r="K1" s="4"/>
    </row>
    <row r="2" spans="1:13" ht="28.8" x14ac:dyDescent="0.3">
      <c r="A2" s="5" t="s">
        <v>247</v>
      </c>
      <c r="B2" s="6" t="s">
        <v>248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8" t="s">
        <v>8</v>
      </c>
      <c r="L2" s="13" t="s">
        <v>9</v>
      </c>
      <c r="M2" s="13" t="s">
        <v>10</v>
      </c>
    </row>
    <row r="3" spans="1:13" ht="3.75" customHeight="1" x14ac:dyDescent="0.3">
      <c r="A3" s="14" t="s">
        <v>11</v>
      </c>
      <c r="B3" s="15" t="s">
        <v>11</v>
      </c>
      <c r="C3" s="16"/>
      <c r="D3" s="16"/>
      <c r="E3" s="17"/>
      <c r="F3" s="17"/>
      <c r="G3" s="17"/>
      <c r="H3" s="17"/>
      <c r="I3" s="17"/>
      <c r="J3" s="17"/>
      <c r="K3" s="18"/>
    </row>
    <row r="4" spans="1:13" x14ac:dyDescent="0.3">
      <c r="A4" s="9" t="s">
        <v>245</v>
      </c>
      <c r="B4" s="10" t="s">
        <v>249</v>
      </c>
      <c r="C4" s="11">
        <f>+C5+C90</f>
        <v>32915126123</v>
      </c>
      <c r="D4" s="11">
        <f>+D5+D90</f>
        <v>974977289</v>
      </c>
      <c r="E4" s="11">
        <f>+E5+E90</f>
        <v>974977289</v>
      </c>
      <c r="F4" s="11">
        <f>+F5+F90+F75</f>
        <v>11009285478.48</v>
      </c>
      <c r="G4" s="11">
        <f>+G5+G90+G75</f>
        <v>43924411601.479996</v>
      </c>
      <c r="H4" s="10">
        <v>27773259747.939999</v>
      </c>
      <c r="I4" s="11">
        <f>16515639254.01-1452754198</f>
        <v>15062885056.01</v>
      </c>
      <c r="J4" s="11">
        <f>12828545158.13+155155770+20487490</f>
        <v>13004188418.129999</v>
      </c>
      <c r="K4" s="12">
        <f>9437334215+6093120</f>
        <v>9443427335</v>
      </c>
      <c r="L4" s="13">
        <v>31995522432.540001</v>
      </c>
      <c r="M4" s="13">
        <v>7078305039.0100002</v>
      </c>
    </row>
    <row r="5" spans="1:13" x14ac:dyDescent="0.3">
      <c r="A5" s="14" t="s">
        <v>246</v>
      </c>
      <c r="B5" s="15" t="s">
        <v>12</v>
      </c>
      <c r="C5" s="17">
        <f>+C6+C33+C64+C68</f>
        <v>9874537837</v>
      </c>
      <c r="D5" s="17">
        <f t="shared" ref="D5:G5" si="0">+D6+D33+D64+D68</f>
        <v>312500000</v>
      </c>
      <c r="E5" s="17">
        <f t="shared" si="0"/>
        <v>312500000</v>
      </c>
      <c r="F5" s="17">
        <f t="shared" si="0"/>
        <v>25000000</v>
      </c>
      <c r="G5" s="17">
        <f t="shared" si="0"/>
        <v>9899537837</v>
      </c>
      <c r="H5" s="15">
        <v>7059230303</v>
      </c>
      <c r="I5" s="17">
        <v>5903288496.1000004</v>
      </c>
      <c r="J5" s="17">
        <v>4217629823.1599998</v>
      </c>
      <c r="K5" s="18">
        <f>2935316271+6093120</f>
        <v>2941409391</v>
      </c>
      <c r="L5" s="13">
        <v>8195821626</v>
      </c>
      <c r="M5" s="13">
        <v>2967972225.0999999</v>
      </c>
    </row>
    <row r="6" spans="1:13" x14ac:dyDescent="0.3">
      <c r="A6" s="14" t="s">
        <v>107</v>
      </c>
      <c r="B6" s="15" t="s">
        <v>13</v>
      </c>
      <c r="C6" s="17">
        <f>+C7</f>
        <v>1184222895</v>
      </c>
      <c r="D6" s="17">
        <f t="shared" ref="D6:G6" si="1">+D7</f>
        <v>14000000</v>
      </c>
      <c r="E6" s="17">
        <f t="shared" si="1"/>
        <v>3000000</v>
      </c>
      <c r="F6" s="17">
        <f t="shared" si="1"/>
        <v>0</v>
      </c>
      <c r="G6" s="17">
        <f t="shared" si="1"/>
        <v>1195222895</v>
      </c>
      <c r="H6" s="15">
        <v>916770807</v>
      </c>
      <c r="I6" s="17">
        <v>268754869</v>
      </c>
      <c r="J6" s="17">
        <v>268754869</v>
      </c>
      <c r="K6" s="18">
        <f>188845309+6093120</f>
        <v>194938429</v>
      </c>
      <c r="L6" s="13">
        <v>996006674</v>
      </c>
      <c r="M6" s="13">
        <v>79909560</v>
      </c>
    </row>
    <row r="7" spans="1:13" x14ac:dyDescent="0.3">
      <c r="A7" s="14" t="s">
        <v>108</v>
      </c>
      <c r="B7" s="15" t="s">
        <v>14</v>
      </c>
      <c r="C7" s="17">
        <f>+C8+C20+C28</f>
        <v>1184222895</v>
      </c>
      <c r="D7" s="17">
        <f t="shared" ref="D7:G7" si="2">+D8+D20+D28</f>
        <v>14000000</v>
      </c>
      <c r="E7" s="17">
        <f t="shared" si="2"/>
        <v>3000000</v>
      </c>
      <c r="F7" s="17">
        <f t="shared" si="2"/>
        <v>0</v>
      </c>
      <c r="G7" s="17">
        <f t="shared" si="2"/>
        <v>1195222895</v>
      </c>
      <c r="H7" s="15">
        <v>916770807</v>
      </c>
      <c r="I7" s="17">
        <v>268754869</v>
      </c>
      <c r="J7" s="17">
        <v>268754869</v>
      </c>
      <c r="K7" s="18">
        <f>188845309+6093120</f>
        <v>194938429</v>
      </c>
      <c r="L7" s="13">
        <v>996006674</v>
      </c>
      <c r="M7" s="13">
        <v>79909560</v>
      </c>
    </row>
    <row r="8" spans="1:13" x14ac:dyDescent="0.3">
      <c r="A8" s="14" t="s">
        <v>109</v>
      </c>
      <c r="B8" s="15" t="s">
        <v>15</v>
      </c>
      <c r="C8" s="17">
        <f>+C9</f>
        <v>817878088</v>
      </c>
      <c r="D8" s="17">
        <f t="shared" ref="D8:F8" si="3">+D9</f>
        <v>11000000</v>
      </c>
      <c r="E8" s="17">
        <f t="shared" si="3"/>
        <v>3000000</v>
      </c>
      <c r="F8" s="17">
        <f t="shared" si="3"/>
        <v>0</v>
      </c>
      <c r="G8" s="17">
        <f t="shared" ref="G8:G67" si="4">+C8+D8-E8+F8</f>
        <v>825878088</v>
      </c>
      <c r="H8" s="15">
        <v>657288109</v>
      </c>
      <c r="I8" s="17">
        <v>179176850</v>
      </c>
      <c r="J8" s="17">
        <v>179176850</v>
      </c>
      <c r="K8" s="18">
        <v>138723808</v>
      </c>
      <c r="L8" s="13">
        <v>676514280</v>
      </c>
      <c r="M8" s="13">
        <v>40453042</v>
      </c>
    </row>
    <row r="9" spans="1:13" x14ac:dyDescent="0.3">
      <c r="A9" s="14" t="s">
        <v>110</v>
      </c>
      <c r="B9" s="15" t="s">
        <v>16</v>
      </c>
      <c r="C9" s="17">
        <f>+C10+C11+C12+C13+C14+C15+C18+C19</f>
        <v>817878088</v>
      </c>
      <c r="D9" s="17">
        <f t="shared" ref="D9:G9" si="5">+D10+D11+D12+D13+D14+D15+D18+D19</f>
        <v>11000000</v>
      </c>
      <c r="E9" s="17">
        <f t="shared" si="5"/>
        <v>3000000</v>
      </c>
      <c r="F9" s="17">
        <f t="shared" si="5"/>
        <v>0</v>
      </c>
      <c r="G9" s="17">
        <f t="shared" si="5"/>
        <v>825878088</v>
      </c>
      <c r="H9" s="15">
        <v>657288109</v>
      </c>
      <c r="I9" s="17">
        <v>179176850</v>
      </c>
      <c r="J9" s="17">
        <v>179176850</v>
      </c>
      <c r="K9" s="18">
        <v>138723808</v>
      </c>
      <c r="L9" s="13">
        <v>676514280</v>
      </c>
      <c r="M9" s="13">
        <v>40453042</v>
      </c>
    </row>
    <row r="10" spans="1:13" x14ac:dyDescent="0.3">
      <c r="A10" s="14" t="s">
        <v>111</v>
      </c>
      <c r="B10" s="15" t="s">
        <v>17</v>
      </c>
      <c r="C10" s="17">
        <v>640847607</v>
      </c>
      <c r="D10" s="17">
        <v>0</v>
      </c>
      <c r="E10" s="17">
        <v>0</v>
      </c>
      <c r="F10" s="17">
        <v>0</v>
      </c>
      <c r="G10" s="17">
        <f t="shared" si="4"/>
        <v>640847607</v>
      </c>
      <c r="H10" s="15">
        <v>640847607</v>
      </c>
      <c r="I10" s="17">
        <v>136402762</v>
      </c>
      <c r="J10" s="17">
        <v>136402762</v>
      </c>
      <c r="K10" s="18">
        <v>130623756</v>
      </c>
      <c r="L10" s="13">
        <v>510223851</v>
      </c>
      <c r="M10" s="13">
        <v>5779006</v>
      </c>
    </row>
    <row r="11" spans="1:13" x14ac:dyDescent="0.3">
      <c r="A11" s="14" t="s">
        <v>112</v>
      </c>
      <c r="B11" s="15" t="s">
        <v>18</v>
      </c>
      <c r="C11" s="17">
        <v>2640000</v>
      </c>
      <c r="D11" s="17">
        <v>5000000</v>
      </c>
      <c r="E11" s="17">
        <v>0</v>
      </c>
      <c r="F11" s="17">
        <v>0</v>
      </c>
      <c r="G11" s="17">
        <f t="shared" si="4"/>
        <v>7640000</v>
      </c>
      <c r="H11" s="15">
        <v>3000000</v>
      </c>
      <c r="I11" s="17">
        <v>6078526</v>
      </c>
      <c r="J11" s="17">
        <v>6078526</v>
      </c>
      <c r="K11" s="18">
        <v>299520</v>
      </c>
      <c r="L11" s="13">
        <v>2700480</v>
      </c>
      <c r="M11" s="13">
        <v>5779006</v>
      </c>
    </row>
    <row r="12" spans="1:13" x14ac:dyDescent="0.3">
      <c r="A12" s="14" t="s">
        <v>113</v>
      </c>
      <c r="B12" s="15" t="s">
        <v>19</v>
      </c>
      <c r="C12" s="17">
        <v>6240000</v>
      </c>
      <c r="D12" s="17">
        <v>2000000</v>
      </c>
      <c r="E12" s="17">
        <v>0</v>
      </c>
      <c r="F12" s="17">
        <v>0</v>
      </c>
      <c r="G12" s="17">
        <f t="shared" si="4"/>
        <v>8240000</v>
      </c>
      <c r="H12" s="15">
        <v>6240000</v>
      </c>
      <c r="I12" s="17">
        <v>6379036</v>
      </c>
      <c r="J12" s="17">
        <v>6379036</v>
      </c>
      <c r="K12" s="18">
        <v>600030</v>
      </c>
      <c r="L12" s="13">
        <v>5639970</v>
      </c>
      <c r="M12" s="13">
        <v>5779006</v>
      </c>
    </row>
    <row r="13" spans="1:13" x14ac:dyDescent="0.3">
      <c r="A13" s="14" t="s">
        <v>114</v>
      </c>
      <c r="B13" s="15" t="s">
        <v>20</v>
      </c>
      <c r="C13" s="17">
        <v>29906722</v>
      </c>
      <c r="D13" s="17">
        <v>0</v>
      </c>
      <c r="E13" s="17">
        <v>3000000</v>
      </c>
      <c r="F13" s="17">
        <v>0</v>
      </c>
      <c r="G13" s="17">
        <f t="shared" si="4"/>
        <v>26906722</v>
      </c>
      <c r="H13" s="15">
        <v>113971</v>
      </c>
      <c r="I13" s="17">
        <v>5892977</v>
      </c>
      <c r="J13" s="17">
        <v>5892977</v>
      </c>
      <c r="K13" s="18">
        <v>113971</v>
      </c>
      <c r="L13" s="13">
        <v>26792751</v>
      </c>
      <c r="M13" s="13">
        <v>5779006</v>
      </c>
    </row>
    <row r="14" spans="1:13" x14ac:dyDescent="0.3">
      <c r="A14" s="14" t="s">
        <v>115</v>
      </c>
      <c r="B14" s="15" t="s">
        <v>21</v>
      </c>
      <c r="C14" s="17">
        <v>20214516</v>
      </c>
      <c r="D14" s="17">
        <v>0</v>
      </c>
      <c r="E14" s="17">
        <v>0</v>
      </c>
      <c r="F14" s="17">
        <v>0</v>
      </c>
      <c r="G14" s="17">
        <f t="shared" si="4"/>
        <v>20214516</v>
      </c>
      <c r="H14" s="15">
        <v>77519</v>
      </c>
      <c r="I14" s="17">
        <v>5856525</v>
      </c>
      <c r="J14" s="17">
        <v>5856525</v>
      </c>
      <c r="K14" s="18">
        <v>77519</v>
      </c>
      <c r="L14" s="13">
        <v>20136997</v>
      </c>
      <c r="M14" s="13">
        <v>5779006</v>
      </c>
    </row>
    <row r="15" spans="1:13" x14ac:dyDescent="0.3">
      <c r="A15" s="14" t="s">
        <v>116</v>
      </c>
      <c r="B15" s="15" t="s">
        <v>22</v>
      </c>
      <c r="C15" s="17">
        <f>+C16+C17</f>
        <v>103626879</v>
      </c>
      <c r="D15" s="17">
        <f t="shared" ref="D15:G15" si="6">+D16+D17</f>
        <v>0</v>
      </c>
      <c r="E15" s="17">
        <f t="shared" si="6"/>
        <v>0</v>
      </c>
      <c r="F15" s="17">
        <f t="shared" si="6"/>
        <v>0</v>
      </c>
      <c r="G15" s="17">
        <f t="shared" si="6"/>
        <v>103626879</v>
      </c>
      <c r="H15" s="15">
        <v>4694399</v>
      </c>
      <c r="I15" s="17">
        <v>10473405</v>
      </c>
      <c r="J15" s="17">
        <v>10473405</v>
      </c>
      <c r="K15" s="18">
        <v>4694399</v>
      </c>
      <c r="L15" s="13">
        <v>98932480</v>
      </c>
      <c r="M15" s="13">
        <v>5779006</v>
      </c>
    </row>
    <row r="16" spans="1:13" x14ac:dyDescent="0.3">
      <c r="A16" s="14" t="s">
        <v>117</v>
      </c>
      <c r="B16" s="15" t="s">
        <v>23</v>
      </c>
      <c r="C16" s="17">
        <v>65822868</v>
      </c>
      <c r="D16" s="17">
        <v>0</v>
      </c>
      <c r="E16" s="17">
        <v>0</v>
      </c>
      <c r="F16" s="17">
        <v>0</v>
      </c>
      <c r="G16" s="17">
        <f t="shared" si="4"/>
        <v>65822868</v>
      </c>
      <c r="H16" s="15">
        <v>0</v>
      </c>
      <c r="I16" s="17">
        <v>0</v>
      </c>
      <c r="J16" s="17">
        <v>0</v>
      </c>
      <c r="K16" s="18">
        <v>0</v>
      </c>
      <c r="L16" s="13">
        <v>65822868</v>
      </c>
      <c r="M16" s="13">
        <v>0</v>
      </c>
    </row>
    <row r="17" spans="1:13" x14ac:dyDescent="0.3">
      <c r="A17" s="14" t="s">
        <v>118</v>
      </c>
      <c r="B17" s="15" t="s">
        <v>24</v>
      </c>
      <c r="C17" s="17">
        <v>37804011</v>
      </c>
      <c r="D17" s="17">
        <v>0</v>
      </c>
      <c r="E17" s="17">
        <v>0</v>
      </c>
      <c r="F17" s="17">
        <v>0</v>
      </c>
      <c r="G17" s="17">
        <f t="shared" si="4"/>
        <v>37804011</v>
      </c>
      <c r="H17" s="15">
        <v>4694399</v>
      </c>
      <c r="I17" s="17">
        <v>10473405</v>
      </c>
      <c r="J17" s="17">
        <v>10473405</v>
      </c>
      <c r="K17" s="18">
        <v>4694399</v>
      </c>
      <c r="L17" s="13">
        <v>33109612</v>
      </c>
      <c r="M17" s="13">
        <v>5779006</v>
      </c>
    </row>
    <row r="18" spans="1:13" x14ac:dyDescent="0.3">
      <c r="A18" s="14" t="s">
        <v>119</v>
      </c>
      <c r="B18" s="15" t="s">
        <v>25</v>
      </c>
      <c r="C18" s="17">
        <v>10000000</v>
      </c>
      <c r="D18" s="17">
        <v>0</v>
      </c>
      <c r="E18" s="17">
        <v>0</v>
      </c>
      <c r="F18" s="17">
        <v>0</v>
      </c>
      <c r="G18" s="17">
        <f t="shared" si="4"/>
        <v>10000000</v>
      </c>
      <c r="H18" s="15">
        <v>0</v>
      </c>
      <c r="I18" s="17">
        <v>0</v>
      </c>
      <c r="J18" s="17">
        <v>0</v>
      </c>
      <c r="K18" s="18">
        <v>0</v>
      </c>
      <c r="L18" s="13">
        <v>10000000</v>
      </c>
      <c r="M18" s="13">
        <v>0</v>
      </c>
    </row>
    <row r="19" spans="1:13" x14ac:dyDescent="0.3">
      <c r="A19" s="14" t="s">
        <v>120</v>
      </c>
      <c r="B19" s="15" t="s">
        <v>26</v>
      </c>
      <c r="C19" s="17">
        <v>4402364</v>
      </c>
      <c r="D19" s="17">
        <v>4000000</v>
      </c>
      <c r="E19" s="17">
        <v>0</v>
      </c>
      <c r="F19" s="17">
        <v>0</v>
      </c>
      <c r="G19" s="17">
        <f t="shared" si="4"/>
        <v>8402364</v>
      </c>
      <c r="H19" s="15">
        <v>2314613</v>
      </c>
      <c r="I19" s="17">
        <v>8093619</v>
      </c>
      <c r="J19" s="17">
        <v>8093619</v>
      </c>
      <c r="K19" s="18">
        <v>2314613</v>
      </c>
      <c r="L19" s="13">
        <v>2087751</v>
      </c>
      <c r="M19" s="13">
        <v>5779006</v>
      </c>
    </row>
    <row r="20" spans="1:13" x14ac:dyDescent="0.3">
      <c r="A20" s="14" t="s">
        <v>121</v>
      </c>
      <c r="B20" s="15" t="s">
        <v>27</v>
      </c>
      <c r="C20" s="17">
        <f>+C21+C22+C23+C24+C25+C26+C27</f>
        <v>343178983</v>
      </c>
      <c r="D20" s="17">
        <f t="shared" ref="D20:G20" si="7">+D21+D22+D23+D24+D25+D26+D27</f>
        <v>0</v>
      </c>
      <c r="E20" s="17">
        <f t="shared" si="7"/>
        <v>0</v>
      </c>
      <c r="F20" s="17">
        <f t="shared" si="7"/>
        <v>0</v>
      </c>
      <c r="G20" s="17">
        <f t="shared" si="7"/>
        <v>343178983</v>
      </c>
      <c r="H20" s="15">
        <v>254354291</v>
      </c>
      <c r="I20" s="17">
        <v>73123161</v>
      </c>
      <c r="J20" s="17">
        <v>73123161</v>
      </c>
      <c r="K20" s="18">
        <f>39445649+6093120</f>
        <v>45538769</v>
      </c>
      <c r="L20" s="13">
        <v>291938046</v>
      </c>
      <c r="M20" s="13">
        <v>33677512</v>
      </c>
    </row>
    <row r="21" spans="1:13" x14ac:dyDescent="0.3">
      <c r="A21" s="14" t="s">
        <v>122</v>
      </c>
      <c r="B21" s="15" t="s">
        <v>28</v>
      </c>
      <c r="C21" s="17">
        <v>94908318</v>
      </c>
      <c r="D21" s="17">
        <v>0</v>
      </c>
      <c r="E21" s="17">
        <v>0</v>
      </c>
      <c r="F21" s="17">
        <v>0</v>
      </c>
      <c r="G21" s="17">
        <f t="shared" si="4"/>
        <v>94908318</v>
      </c>
      <c r="H21" s="15">
        <v>94908318</v>
      </c>
      <c r="I21" s="17">
        <v>28038402</v>
      </c>
      <c r="J21" s="17">
        <v>28038402</v>
      </c>
      <c r="K21" s="18">
        <f>10450902+6093120</f>
        <v>16544022</v>
      </c>
      <c r="L21" s="13">
        <v>79231965</v>
      </c>
      <c r="M21" s="13">
        <v>17587500</v>
      </c>
    </row>
    <row r="22" spans="1:13" x14ac:dyDescent="0.3">
      <c r="A22" s="14" t="s">
        <v>123</v>
      </c>
      <c r="B22" s="15" t="s">
        <v>29</v>
      </c>
      <c r="C22" s="17">
        <v>67226725</v>
      </c>
      <c r="D22" s="17">
        <v>0</v>
      </c>
      <c r="E22" s="17">
        <v>0</v>
      </c>
      <c r="F22" s="17">
        <v>0</v>
      </c>
      <c r="G22" s="17">
        <f t="shared" si="4"/>
        <v>67226725</v>
      </c>
      <c r="H22" s="15">
        <v>67226725</v>
      </c>
      <c r="I22" s="17">
        <v>16892665</v>
      </c>
      <c r="J22" s="17">
        <v>16892665</v>
      </c>
      <c r="K22" s="18">
        <v>7402902</v>
      </c>
      <c r="L22" s="13">
        <v>56122372</v>
      </c>
      <c r="M22" s="13">
        <v>9489763</v>
      </c>
    </row>
    <row r="23" spans="1:13" x14ac:dyDescent="0.3">
      <c r="A23" s="14" t="s">
        <v>124</v>
      </c>
      <c r="B23" s="15" t="s">
        <v>30</v>
      </c>
      <c r="C23" s="17">
        <f>79307761+C32</f>
        <v>88824692</v>
      </c>
      <c r="D23" s="17">
        <v>0</v>
      </c>
      <c r="E23" s="17">
        <v>0</v>
      </c>
      <c r="F23" s="17">
        <v>0</v>
      </c>
      <c r="G23" s="17">
        <f t="shared" si="4"/>
        <v>88824692</v>
      </c>
      <c r="H23" s="15">
        <v>0</v>
      </c>
      <c r="I23" s="17">
        <f>8362145+I32</f>
        <v>13909590</v>
      </c>
      <c r="J23" s="17">
        <f>8362145+J32</f>
        <v>13909590</v>
      </c>
      <c r="K23" s="18">
        <f>8362145+K32</f>
        <v>13909590</v>
      </c>
      <c r="L23" s="13">
        <v>79307761</v>
      </c>
      <c r="M23" s="13">
        <v>0</v>
      </c>
    </row>
    <row r="24" spans="1:13" x14ac:dyDescent="0.3">
      <c r="A24" s="14" t="s">
        <v>125</v>
      </c>
      <c r="B24" s="15" t="s">
        <v>31</v>
      </c>
      <c r="C24" s="17">
        <v>31636106</v>
      </c>
      <c r="D24" s="17">
        <v>0</v>
      </c>
      <c r="E24" s="17">
        <v>0</v>
      </c>
      <c r="F24" s="17">
        <v>0</v>
      </c>
      <c r="G24" s="17">
        <f t="shared" si="4"/>
        <v>31636106</v>
      </c>
      <c r="H24" s="15">
        <v>31636106</v>
      </c>
      <c r="I24" s="17">
        <v>6677700</v>
      </c>
      <c r="J24" s="17">
        <v>6677700</v>
      </c>
      <c r="K24" s="18">
        <v>4935800</v>
      </c>
      <c r="L24" s="13">
        <v>26410406</v>
      </c>
      <c r="M24" s="13">
        <v>1741900</v>
      </c>
    </row>
    <row r="25" spans="1:13" x14ac:dyDescent="0.3">
      <c r="A25" s="14" t="s">
        <v>126</v>
      </c>
      <c r="B25" s="15" t="s">
        <v>32</v>
      </c>
      <c r="C25" s="17">
        <v>21038010</v>
      </c>
      <c r="D25" s="17">
        <v>0</v>
      </c>
      <c r="E25" s="17">
        <v>0</v>
      </c>
      <c r="F25" s="17">
        <v>0</v>
      </c>
      <c r="G25" s="17">
        <f t="shared" si="4"/>
        <v>21038010</v>
      </c>
      <c r="H25" s="15">
        <v>21038010</v>
      </c>
      <c r="I25" s="17">
        <v>4068200</v>
      </c>
      <c r="J25" s="17">
        <v>4068200</v>
      </c>
      <c r="K25" s="18">
        <v>2122400</v>
      </c>
      <c r="L25" s="13">
        <v>17854410</v>
      </c>
      <c r="M25" s="13">
        <v>1945800</v>
      </c>
    </row>
    <row r="26" spans="1:13" x14ac:dyDescent="0.3">
      <c r="A26" s="14" t="s">
        <v>127</v>
      </c>
      <c r="B26" s="15" t="s">
        <v>33</v>
      </c>
      <c r="C26" s="17">
        <v>23727079</v>
      </c>
      <c r="D26" s="17">
        <v>0</v>
      </c>
      <c r="E26" s="17">
        <v>0</v>
      </c>
      <c r="F26" s="17">
        <v>0</v>
      </c>
      <c r="G26" s="17">
        <f t="shared" si="4"/>
        <v>23727079</v>
      </c>
      <c r="H26" s="15">
        <v>23727079</v>
      </c>
      <c r="I26" s="17">
        <v>5009700</v>
      </c>
      <c r="J26" s="17">
        <v>5009700</v>
      </c>
      <c r="K26" s="18">
        <v>3702900</v>
      </c>
      <c r="L26" s="13">
        <v>19806679</v>
      </c>
      <c r="M26" s="13">
        <v>1306800</v>
      </c>
    </row>
    <row r="27" spans="1:13" x14ac:dyDescent="0.3">
      <c r="A27" s="14" t="s">
        <v>128</v>
      </c>
      <c r="B27" s="15" t="s">
        <v>34</v>
      </c>
      <c r="C27" s="17">
        <v>15818053</v>
      </c>
      <c r="D27" s="17">
        <v>0</v>
      </c>
      <c r="E27" s="17">
        <v>0</v>
      </c>
      <c r="F27" s="17">
        <v>0</v>
      </c>
      <c r="G27" s="17">
        <f t="shared" si="4"/>
        <v>15818053</v>
      </c>
      <c r="H27" s="15">
        <v>15818053</v>
      </c>
      <c r="I27" s="17">
        <v>4074349</v>
      </c>
      <c r="J27" s="17">
        <v>4074349</v>
      </c>
      <c r="K27" s="18">
        <v>2468600</v>
      </c>
      <c r="L27" s="13">
        <v>13204453</v>
      </c>
      <c r="M27" s="13">
        <v>1605749</v>
      </c>
    </row>
    <row r="28" spans="1:13" x14ac:dyDescent="0.3">
      <c r="A28" s="14" t="s">
        <v>129</v>
      </c>
      <c r="B28" s="15" t="s">
        <v>35</v>
      </c>
      <c r="C28" s="17">
        <f>+C29</f>
        <v>23165824</v>
      </c>
      <c r="D28" s="17">
        <f t="shared" ref="D28:F28" si="8">+D29</f>
        <v>3000000</v>
      </c>
      <c r="E28" s="17">
        <f t="shared" si="8"/>
        <v>0</v>
      </c>
      <c r="F28" s="17">
        <f t="shared" si="8"/>
        <v>0</v>
      </c>
      <c r="G28" s="17">
        <f>+G29</f>
        <v>26165824</v>
      </c>
      <c r="H28" s="15">
        <v>5128407</v>
      </c>
      <c r="I28" s="17">
        <v>16454858</v>
      </c>
      <c r="J28" s="17">
        <v>16454858</v>
      </c>
      <c r="K28" s="18">
        <v>10675852</v>
      </c>
      <c r="L28" s="13">
        <v>27554348</v>
      </c>
      <c r="M28" s="13">
        <v>5779006</v>
      </c>
    </row>
    <row r="29" spans="1:13" x14ac:dyDescent="0.3">
      <c r="A29" s="14" t="s">
        <v>130</v>
      </c>
      <c r="B29" s="15" t="s">
        <v>22</v>
      </c>
      <c r="C29" s="17">
        <f>+C30+C31</f>
        <v>23165824</v>
      </c>
      <c r="D29" s="17">
        <f t="shared" ref="D29:F29" si="9">+D30+D31+D32</f>
        <v>3000000</v>
      </c>
      <c r="E29" s="17">
        <f t="shared" si="9"/>
        <v>0</v>
      </c>
      <c r="F29" s="17">
        <f t="shared" si="9"/>
        <v>0</v>
      </c>
      <c r="G29" s="17">
        <f>+G30+G31</f>
        <v>26165824</v>
      </c>
      <c r="H29" s="15">
        <v>5128407</v>
      </c>
      <c r="I29" s="17">
        <v>16454858</v>
      </c>
      <c r="J29" s="17">
        <v>16454858</v>
      </c>
      <c r="K29" s="18">
        <v>10675852</v>
      </c>
      <c r="L29" s="13">
        <v>27554348</v>
      </c>
      <c r="M29" s="13">
        <v>5779006</v>
      </c>
    </row>
    <row r="30" spans="1:13" x14ac:dyDescent="0.3">
      <c r="A30" s="14" t="s">
        <v>131</v>
      </c>
      <c r="B30" s="15" t="s">
        <v>36</v>
      </c>
      <c r="C30" s="17">
        <v>18806587</v>
      </c>
      <c r="D30" s="17">
        <v>0</v>
      </c>
      <c r="E30" s="17">
        <v>0</v>
      </c>
      <c r="F30" s="17">
        <v>0</v>
      </c>
      <c r="G30" s="17">
        <f t="shared" si="4"/>
        <v>18806587</v>
      </c>
      <c r="H30" s="15">
        <v>4419623</v>
      </c>
      <c r="I30" s="17">
        <v>4419623</v>
      </c>
      <c r="J30" s="17">
        <v>4419623</v>
      </c>
      <c r="K30" s="18">
        <v>4419623</v>
      </c>
      <c r="L30" s="13">
        <v>14386964</v>
      </c>
      <c r="M30" s="13">
        <v>0</v>
      </c>
    </row>
    <row r="31" spans="1:13" x14ac:dyDescent="0.3">
      <c r="A31" s="14" t="s">
        <v>132</v>
      </c>
      <c r="B31" s="15" t="s">
        <v>37</v>
      </c>
      <c r="C31" s="17">
        <v>4359237</v>
      </c>
      <c r="D31" s="17">
        <v>3000000</v>
      </c>
      <c r="E31" s="17">
        <v>0</v>
      </c>
      <c r="F31" s="17">
        <v>0</v>
      </c>
      <c r="G31" s="17">
        <f t="shared" si="4"/>
        <v>7359237</v>
      </c>
      <c r="H31" s="15">
        <v>708784</v>
      </c>
      <c r="I31" s="17">
        <v>6487790</v>
      </c>
      <c r="J31" s="17">
        <v>6487790</v>
      </c>
      <c r="K31" s="18">
        <v>708784</v>
      </c>
      <c r="L31" s="13">
        <v>3650453</v>
      </c>
      <c r="M31" s="13">
        <v>5779006</v>
      </c>
    </row>
    <row r="32" spans="1:13" x14ac:dyDescent="0.3">
      <c r="A32" s="14" t="s">
        <v>133</v>
      </c>
      <c r="B32" s="15" t="s">
        <v>38</v>
      </c>
      <c r="C32" s="17">
        <v>9516931</v>
      </c>
      <c r="D32" s="17">
        <v>0</v>
      </c>
      <c r="E32" s="17">
        <v>0</v>
      </c>
      <c r="F32" s="17">
        <v>0</v>
      </c>
      <c r="G32" s="17">
        <f t="shared" si="4"/>
        <v>9516931</v>
      </c>
      <c r="H32" s="15">
        <v>0</v>
      </c>
      <c r="I32" s="17">
        <v>5547445</v>
      </c>
      <c r="J32" s="17">
        <v>5547445</v>
      </c>
      <c r="K32" s="18">
        <v>5547445</v>
      </c>
      <c r="L32" s="13">
        <v>9516931</v>
      </c>
      <c r="M32" s="13">
        <v>0</v>
      </c>
    </row>
    <row r="33" spans="1:13" x14ac:dyDescent="0.3">
      <c r="A33" s="14" t="s">
        <v>134</v>
      </c>
      <c r="B33" s="15" t="s">
        <v>39</v>
      </c>
      <c r="C33" s="17">
        <f>+C34</f>
        <v>8485871524</v>
      </c>
      <c r="D33" s="17">
        <f t="shared" ref="D33:G33" si="10">+D34</f>
        <v>298500000</v>
      </c>
      <c r="E33" s="17">
        <f t="shared" si="10"/>
        <v>309500000</v>
      </c>
      <c r="F33" s="17">
        <f t="shared" si="10"/>
        <v>25000000</v>
      </c>
      <c r="G33" s="17">
        <f t="shared" si="10"/>
        <v>8499871524</v>
      </c>
      <c r="H33" s="15">
        <v>5998951030</v>
      </c>
      <c r="I33" s="17">
        <v>5491025161.1000004</v>
      </c>
      <c r="J33" s="17">
        <f>+J34</f>
        <v>3831947098.1599998</v>
      </c>
      <c r="K33" s="18">
        <v>2716503083</v>
      </c>
      <c r="L33" s="13">
        <v>7138880000</v>
      </c>
      <c r="M33" s="13">
        <v>2774522078.0999999</v>
      </c>
    </row>
    <row r="34" spans="1:13" x14ac:dyDescent="0.3">
      <c r="A34" s="14" t="s">
        <v>135</v>
      </c>
      <c r="B34" s="15" t="s">
        <v>40</v>
      </c>
      <c r="C34" s="17">
        <f>+C35+C43</f>
        <v>8485871524</v>
      </c>
      <c r="D34" s="17">
        <f t="shared" ref="D34:G34" si="11">+D35+D43</f>
        <v>298500000</v>
      </c>
      <c r="E34" s="17">
        <f t="shared" si="11"/>
        <v>309500000</v>
      </c>
      <c r="F34" s="17">
        <f t="shared" si="11"/>
        <v>25000000</v>
      </c>
      <c r="G34" s="17">
        <f t="shared" si="11"/>
        <v>8499871524</v>
      </c>
      <c r="H34" s="15">
        <v>5998951030</v>
      </c>
      <c r="I34" s="17">
        <v>5491025161.1000004</v>
      </c>
      <c r="J34" s="17">
        <f>3811459609.16+20487489</f>
        <v>3831947098.1599998</v>
      </c>
      <c r="K34" s="18">
        <v>2716503083</v>
      </c>
      <c r="L34" s="13">
        <v>7138880000</v>
      </c>
      <c r="M34" s="13">
        <v>2774522078.0999999</v>
      </c>
    </row>
    <row r="35" spans="1:13" x14ac:dyDescent="0.3">
      <c r="A35" s="14" t="s">
        <v>136</v>
      </c>
      <c r="B35" s="15" t="s">
        <v>41</v>
      </c>
      <c r="C35" s="17">
        <f>+C36</f>
        <v>1056416167</v>
      </c>
      <c r="D35" s="17">
        <f t="shared" ref="D35:G35" si="12">+D36</f>
        <v>0</v>
      </c>
      <c r="E35" s="17">
        <f t="shared" si="12"/>
        <v>0</v>
      </c>
      <c r="F35" s="17">
        <f t="shared" si="12"/>
        <v>0</v>
      </c>
      <c r="G35" s="17">
        <f t="shared" si="12"/>
        <v>1056416167</v>
      </c>
      <c r="H35" s="15">
        <v>387000000</v>
      </c>
      <c r="I35" s="17">
        <v>486909491.56</v>
      </c>
      <c r="J35" s="17">
        <f>+J36</f>
        <v>293235312.56</v>
      </c>
      <c r="K35" s="18">
        <v>241293696</v>
      </c>
      <c r="L35" s="13">
        <v>669416167</v>
      </c>
      <c r="M35" s="13">
        <v>245615795.56</v>
      </c>
    </row>
    <row r="36" spans="1:13" x14ac:dyDescent="0.3">
      <c r="A36" s="14" t="s">
        <v>137</v>
      </c>
      <c r="B36" s="15" t="s">
        <v>42</v>
      </c>
      <c r="C36" s="17">
        <f>+C37+C38+C39+C40+C41+C42</f>
        <v>1056416167</v>
      </c>
      <c r="D36" s="17">
        <f t="shared" ref="D36:G36" si="13">+D37+D38+D39+D40+D41+D42</f>
        <v>0</v>
      </c>
      <c r="E36" s="17">
        <f t="shared" si="13"/>
        <v>0</v>
      </c>
      <c r="F36" s="17">
        <f t="shared" si="13"/>
        <v>0</v>
      </c>
      <c r="G36" s="17">
        <f t="shared" si="13"/>
        <v>1056416167</v>
      </c>
      <c r="H36" s="15">
        <v>387000000</v>
      </c>
      <c r="I36" s="17">
        <v>486909491.56</v>
      </c>
      <c r="J36" s="17">
        <f>272747823.56+20487489</f>
        <v>293235312.56</v>
      </c>
      <c r="K36" s="18">
        <v>241293696</v>
      </c>
      <c r="L36" s="13">
        <v>669416167</v>
      </c>
      <c r="M36" s="13">
        <v>245615795.56</v>
      </c>
    </row>
    <row r="37" spans="1:13" x14ac:dyDescent="0.3">
      <c r="A37" s="14" t="s">
        <v>138</v>
      </c>
      <c r="B37" s="15" t="s">
        <v>43</v>
      </c>
      <c r="C37" s="17">
        <v>190000000</v>
      </c>
      <c r="D37" s="17">
        <v>0</v>
      </c>
      <c r="E37" s="17">
        <v>0</v>
      </c>
      <c r="F37" s="17">
        <v>0</v>
      </c>
      <c r="G37" s="17">
        <f t="shared" si="4"/>
        <v>190000000</v>
      </c>
      <c r="H37" s="15">
        <v>120000000</v>
      </c>
      <c r="I37" s="17">
        <v>139999090</v>
      </c>
      <c r="J37" s="17">
        <v>77980421</v>
      </c>
      <c r="K37" s="18">
        <v>77980421</v>
      </c>
      <c r="L37" s="13">
        <v>70000000</v>
      </c>
      <c r="M37" s="13">
        <v>62018669</v>
      </c>
    </row>
    <row r="38" spans="1:13" x14ac:dyDescent="0.3">
      <c r="A38" s="14" t="s">
        <v>139</v>
      </c>
      <c r="B38" s="15" t="s">
        <v>44</v>
      </c>
      <c r="C38" s="17">
        <v>150000000</v>
      </c>
      <c r="D38" s="17">
        <v>0</v>
      </c>
      <c r="E38" s="17">
        <v>0</v>
      </c>
      <c r="F38" s="17">
        <v>0</v>
      </c>
      <c r="G38" s="17">
        <f t="shared" si="4"/>
        <v>150000000</v>
      </c>
      <c r="H38" s="15">
        <v>0</v>
      </c>
      <c r="I38" s="17">
        <v>35999630.560000002</v>
      </c>
      <c r="J38" s="17">
        <v>35999630.560000002</v>
      </c>
      <c r="K38" s="18">
        <v>35999630</v>
      </c>
      <c r="L38" s="13">
        <v>150000000</v>
      </c>
      <c r="M38" s="13">
        <v>0.56000000000000005</v>
      </c>
    </row>
    <row r="39" spans="1:13" x14ac:dyDescent="0.3">
      <c r="A39" s="14" t="s">
        <v>140</v>
      </c>
      <c r="B39" s="15" t="s">
        <v>45</v>
      </c>
      <c r="C39" s="17">
        <v>500000000</v>
      </c>
      <c r="D39" s="17">
        <v>0</v>
      </c>
      <c r="E39" s="17">
        <v>0</v>
      </c>
      <c r="F39" s="17">
        <v>0</v>
      </c>
      <c r="G39" s="17">
        <f t="shared" si="4"/>
        <v>500000000</v>
      </c>
      <c r="H39" s="15">
        <v>195000000</v>
      </c>
      <c r="I39" s="17">
        <v>226990771</v>
      </c>
      <c r="J39" s="17">
        <v>123127772</v>
      </c>
      <c r="K39" s="18">
        <v>91673645</v>
      </c>
      <c r="L39" s="13">
        <v>305000000</v>
      </c>
      <c r="M39" s="13">
        <v>135317126</v>
      </c>
    </row>
    <row r="40" spans="1:13" x14ac:dyDescent="0.3">
      <c r="A40" s="14" t="s">
        <v>141</v>
      </c>
      <c r="B40" s="15" t="s">
        <v>46</v>
      </c>
      <c r="C40" s="17">
        <v>62489167</v>
      </c>
      <c r="D40" s="17">
        <v>0</v>
      </c>
      <c r="E40" s="17">
        <v>0</v>
      </c>
      <c r="F40" s="17">
        <v>0</v>
      </c>
      <c r="G40" s="17">
        <f t="shared" si="4"/>
        <v>62489167</v>
      </c>
      <c r="H40" s="15">
        <v>0</v>
      </c>
      <c r="I40" s="17">
        <v>0</v>
      </c>
      <c r="J40" s="17">
        <v>0</v>
      </c>
      <c r="K40" s="18">
        <v>0</v>
      </c>
      <c r="L40" s="13">
        <v>62489167</v>
      </c>
      <c r="M40" s="13">
        <v>0</v>
      </c>
    </row>
    <row r="41" spans="1:13" x14ac:dyDescent="0.3">
      <c r="A41" s="14" t="s">
        <v>142</v>
      </c>
      <c r="B41" s="15" t="s">
        <v>47</v>
      </c>
      <c r="C41" s="17">
        <v>3927000</v>
      </c>
      <c r="D41" s="17">
        <v>0</v>
      </c>
      <c r="E41" s="17">
        <v>0</v>
      </c>
      <c r="F41" s="17">
        <v>0</v>
      </c>
      <c r="G41" s="17">
        <f t="shared" si="4"/>
        <v>3927000</v>
      </c>
      <c r="H41" s="15">
        <v>0</v>
      </c>
      <c r="I41" s="17">
        <v>0</v>
      </c>
      <c r="J41" s="17">
        <v>0</v>
      </c>
      <c r="K41" s="18">
        <v>0</v>
      </c>
      <c r="L41" s="13">
        <v>3927000</v>
      </c>
      <c r="M41" s="13">
        <v>0</v>
      </c>
    </row>
    <row r="42" spans="1:13" x14ac:dyDescent="0.3">
      <c r="A42" s="14" t="s">
        <v>143</v>
      </c>
      <c r="B42" s="15" t="s">
        <v>48</v>
      </c>
      <c r="C42" s="17">
        <v>150000000</v>
      </c>
      <c r="D42" s="17">
        <v>0</v>
      </c>
      <c r="E42" s="17">
        <v>0</v>
      </c>
      <c r="F42" s="17">
        <v>0</v>
      </c>
      <c r="G42" s="17">
        <f t="shared" si="4"/>
        <v>150000000</v>
      </c>
      <c r="H42" s="15">
        <v>72000000</v>
      </c>
      <c r="I42" s="17">
        <v>83920000</v>
      </c>
      <c r="J42" s="17">
        <v>35640000</v>
      </c>
      <c r="K42" s="18">
        <v>35640000</v>
      </c>
      <c r="L42" s="13">
        <v>78000000</v>
      </c>
      <c r="M42" s="13">
        <v>48280000</v>
      </c>
    </row>
    <row r="43" spans="1:13" x14ac:dyDescent="0.3">
      <c r="A43" s="14" t="s">
        <v>144</v>
      </c>
      <c r="B43" s="15" t="s">
        <v>49</v>
      </c>
      <c r="C43" s="17">
        <f>+C44+C48+C51</f>
        <v>7429455357</v>
      </c>
      <c r="D43" s="17">
        <f t="shared" ref="D43:G43" si="14">+D44+D48+D51</f>
        <v>298500000</v>
      </c>
      <c r="E43" s="17">
        <f t="shared" si="14"/>
        <v>309500000</v>
      </c>
      <c r="F43" s="17">
        <f t="shared" si="14"/>
        <v>25000000</v>
      </c>
      <c r="G43" s="17">
        <f t="shared" si="14"/>
        <v>7443455357</v>
      </c>
      <c r="H43" s="15">
        <v>5611951030</v>
      </c>
      <c r="I43" s="17">
        <v>5004115669.54</v>
      </c>
      <c r="J43" s="17">
        <v>3538711785.5999999</v>
      </c>
      <c r="K43" s="18">
        <v>2475209387</v>
      </c>
      <c r="L43" s="13">
        <v>6469463833</v>
      </c>
      <c r="M43" s="13">
        <v>2528906282.54</v>
      </c>
    </row>
    <row r="44" spans="1:13" x14ac:dyDescent="0.3">
      <c r="A44" s="14" t="s">
        <v>145</v>
      </c>
      <c r="B44" s="15" t="s">
        <v>50</v>
      </c>
      <c r="C44" s="17">
        <f>+C45+C46+C47</f>
        <v>884294084</v>
      </c>
      <c r="D44" s="17">
        <f t="shared" ref="D44:G44" si="15">+D45+D46+D47</f>
        <v>298500000</v>
      </c>
      <c r="E44" s="17">
        <f t="shared" si="15"/>
        <v>0</v>
      </c>
      <c r="F44" s="17">
        <f t="shared" si="15"/>
        <v>0</v>
      </c>
      <c r="G44" s="17">
        <f t="shared" si="15"/>
        <v>1182794084</v>
      </c>
      <c r="H44" s="15">
        <v>725676183</v>
      </c>
      <c r="I44" s="17">
        <v>862408798</v>
      </c>
      <c r="J44" s="17">
        <v>430205663</v>
      </c>
      <c r="K44" s="18">
        <v>315806607</v>
      </c>
      <c r="L44" s="13">
        <v>419118401</v>
      </c>
      <c r="M44" s="13">
        <v>546602191</v>
      </c>
    </row>
    <row r="45" spans="1:13" x14ac:dyDescent="0.3">
      <c r="A45" s="14" t="s">
        <v>146</v>
      </c>
      <c r="B45" s="15" t="s">
        <v>51</v>
      </c>
      <c r="C45" s="17">
        <v>160000000</v>
      </c>
      <c r="D45" s="17">
        <v>298500000</v>
      </c>
      <c r="E45" s="17">
        <v>0</v>
      </c>
      <c r="F45" s="17">
        <v>0</v>
      </c>
      <c r="G45" s="17">
        <f t="shared" si="4"/>
        <v>458500000</v>
      </c>
      <c r="H45" s="15">
        <v>367098772</v>
      </c>
      <c r="I45" s="17">
        <v>458005527</v>
      </c>
      <c r="J45" s="17">
        <v>188680392</v>
      </c>
      <c r="K45" s="18">
        <v>89643336</v>
      </c>
      <c r="L45" s="13">
        <v>25401228</v>
      </c>
      <c r="M45" s="13">
        <v>368362191</v>
      </c>
    </row>
    <row r="46" spans="1:13" x14ac:dyDescent="0.3">
      <c r="A46" s="14" t="s">
        <v>147</v>
      </c>
      <c r="B46" s="15" t="s">
        <v>52</v>
      </c>
      <c r="C46" s="17">
        <v>124294084</v>
      </c>
      <c r="D46" s="17">
        <v>0</v>
      </c>
      <c r="E46" s="17">
        <v>0</v>
      </c>
      <c r="F46" s="17">
        <v>0</v>
      </c>
      <c r="G46" s="17">
        <f t="shared" si="4"/>
        <v>124294084</v>
      </c>
      <c r="H46" s="15">
        <v>66927411</v>
      </c>
      <c r="I46" s="17">
        <v>68288911</v>
      </c>
      <c r="J46" s="17">
        <v>61710911</v>
      </c>
      <c r="K46" s="18">
        <v>60348911</v>
      </c>
      <c r="L46" s="13">
        <v>57367173</v>
      </c>
      <c r="M46" s="13">
        <v>7940000</v>
      </c>
    </row>
    <row r="47" spans="1:13" x14ac:dyDescent="0.3">
      <c r="A47" s="14" t="s">
        <v>148</v>
      </c>
      <c r="B47" s="15" t="s">
        <v>53</v>
      </c>
      <c r="C47" s="17">
        <v>600000000</v>
      </c>
      <c r="D47" s="17">
        <v>0</v>
      </c>
      <c r="E47" s="17">
        <v>0</v>
      </c>
      <c r="F47" s="17">
        <v>0</v>
      </c>
      <c r="G47" s="17">
        <f t="shared" si="4"/>
        <v>600000000</v>
      </c>
      <c r="H47" s="15">
        <v>291650000</v>
      </c>
      <c r="I47" s="17">
        <v>336114360</v>
      </c>
      <c r="J47" s="17">
        <v>179814360</v>
      </c>
      <c r="K47" s="18">
        <v>165814360</v>
      </c>
      <c r="L47" s="13">
        <v>336350000</v>
      </c>
      <c r="M47" s="13">
        <v>170300000</v>
      </c>
    </row>
    <row r="48" spans="1:13" x14ac:dyDescent="0.3">
      <c r="A48" s="14" t="s">
        <v>149</v>
      </c>
      <c r="B48" s="15" t="s">
        <v>54</v>
      </c>
      <c r="C48" s="17">
        <f>+C49</f>
        <v>115650028</v>
      </c>
      <c r="D48" s="17">
        <f t="shared" ref="D48:G49" si="16">+D49</f>
        <v>0</v>
      </c>
      <c r="E48" s="17">
        <f t="shared" si="16"/>
        <v>0</v>
      </c>
      <c r="F48" s="17">
        <f t="shared" si="16"/>
        <v>0</v>
      </c>
      <c r="G48" s="17">
        <f t="shared" si="16"/>
        <v>115650028</v>
      </c>
      <c r="H48" s="15">
        <v>55318419</v>
      </c>
      <c r="I48" s="17">
        <v>55318419</v>
      </c>
      <c r="J48" s="17">
        <v>55318211</v>
      </c>
      <c r="K48" s="18">
        <v>55318211</v>
      </c>
      <c r="L48" s="13">
        <v>60331609</v>
      </c>
      <c r="M48" s="13">
        <v>208</v>
      </c>
    </row>
    <row r="49" spans="1:13" x14ac:dyDescent="0.3">
      <c r="A49" s="14" t="s">
        <v>150</v>
      </c>
      <c r="B49" s="15" t="s">
        <v>55</v>
      </c>
      <c r="C49" s="17">
        <f>+C50</f>
        <v>115650028</v>
      </c>
      <c r="D49" s="17">
        <f t="shared" si="16"/>
        <v>0</v>
      </c>
      <c r="E49" s="17">
        <f t="shared" si="16"/>
        <v>0</v>
      </c>
      <c r="F49" s="17">
        <f t="shared" si="16"/>
        <v>0</v>
      </c>
      <c r="G49" s="17">
        <f t="shared" si="16"/>
        <v>115650028</v>
      </c>
      <c r="H49" s="15">
        <v>55318419</v>
      </c>
      <c r="I49" s="17">
        <v>55318419</v>
      </c>
      <c r="J49" s="17">
        <v>55318211</v>
      </c>
      <c r="K49" s="18">
        <v>55318211</v>
      </c>
      <c r="L49" s="13">
        <v>60331609</v>
      </c>
      <c r="M49" s="13">
        <v>208</v>
      </c>
    </row>
    <row r="50" spans="1:13" x14ac:dyDescent="0.3">
      <c r="A50" s="14" t="s">
        <v>151</v>
      </c>
      <c r="B50" s="15" t="s">
        <v>56</v>
      </c>
      <c r="C50" s="17">
        <v>115650028</v>
      </c>
      <c r="D50" s="17">
        <v>0</v>
      </c>
      <c r="E50" s="17">
        <v>0</v>
      </c>
      <c r="F50" s="17">
        <v>0</v>
      </c>
      <c r="G50" s="17">
        <f t="shared" si="4"/>
        <v>115650028</v>
      </c>
      <c r="H50" s="15">
        <v>55318419</v>
      </c>
      <c r="I50" s="17">
        <v>55318419</v>
      </c>
      <c r="J50" s="17">
        <v>55318211</v>
      </c>
      <c r="K50" s="18">
        <v>55318211</v>
      </c>
      <c r="L50" s="13">
        <v>60331609</v>
      </c>
      <c r="M50" s="13">
        <v>208</v>
      </c>
    </row>
    <row r="51" spans="1:13" x14ac:dyDescent="0.3">
      <c r="A51" s="14" t="s">
        <v>152</v>
      </c>
      <c r="B51" s="15" t="s">
        <v>57</v>
      </c>
      <c r="C51" s="17">
        <f>+C52+C56+C57+C58+C59+C60+C61+C62+C63</f>
        <v>6429511245</v>
      </c>
      <c r="D51" s="17">
        <f t="shared" ref="D51:G51" si="17">+D52+D56+D57+D58+D59+D60+D61+D62+D63</f>
        <v>0</v>
      </c>
      <c r="E51" s="17">
        <f t="shared" si="17"/>
        <v>309500000</v>
      </c>
      <c r="F51" s="17">
        <f t="shared" si="17"/>
        <v>25000000</v>
      </c>
      <c r="G51" s="17">
        <f t="shared" si="17"/>
        <v>6145011245</v>
      </c>
      <c r="H51" s="15">
        <v>4830956428</v>
      </c>
      <c r="I51" s="17">
        <v>4086388452.54</v>
      </c>
      <c r="J51" s="17">
        <v>3053187911.5999999</v>
      </c>
      <c r="K51" s="18">
        <v>2104084569</v>
      </c>
      <c r="L51" s="13">
        <v>5990013823</v>
      </c>
      <c r="M51" s="13">
        <v>1982303883.54</v>
      </c>
    </row>
    <row r="52" spans="1:13" x14ac:dyDescent="0.3">
      <c r="A52" s="14" t="s">
        <v>153</v>
      </c>
      <c r="B52" s="15" t="s">
        <v>58</v>
      </c>
      <c r="C52" s="17">
        <f>+C53+C54+C55</f>
        <v>1020894106</v>
      </c>
      <c r="D52" s="17">
        <f t="shared" ref="D52:G52" si="18">+D53+D54+D55</f>
        <v>0</v>
      </c>
      <c r="E52" s="17">
        <f t="shared" si="18"/>
        <v>0</v>
      </c>
      <c r="F52" s="17">
        <f t="shared" si="18"/>
        <v>0</v>
      </c>
      <c r="G52" s="17">
        <f t="shared" si="18"/>
        <v>1020894106</v>
      </c>
      <c r="H52" s="15">
        <v>214558938</v>
      </c>
      <c r="I52" s="17">
        <v>314129936</v>
      </c>
      <c r="J52" s="17">
        <v>371344625.06</v>
      </c>
      <c r="K52" s="18">
        <v>182216106</v>
      </c>
      <c r="L52" s="13">
        <v>780115278</v>
      </c>
      <c r="M52" s="13">
        <v>131913830</v>
      </c>
    </row>
    <row r="53" spans="1:13" x14ac:dyDescent="0.3">
      <c r="A53" s="14" t="s">
        <v>154</v>
      </c>
      <c r="B53" s="15" t="s">
        <v>59</v>
      </c>
      <c r="C53" s="17">
        <v>869768622</v>
      </c>
      <c r="D53" s="17">
        <v>0</v>
      </c>
      <c r="E53" s="17">
        <v>0</v>
      </c>
      <c r="F53" s="17">
        <v>0</v>
      </c>
      <c r="G53" s="17">
        <f t="shared" si="4"/>
        <v>869768622</v>
      </c>
      <c r="H53" s="15">
        <v>142203050</v>
      </c>
      <c r="I53" s="17">
        <v>215912320</v>
      </c>
      <c r="J53" s="17">
        <v>307616540</v>
      </c>
      <c r="K53" s="18">
        <v>135671930</v>
      </c>
      <c r="L53" s="13">
        <v>701345682</v>
      </c>
      <c r="M53" s="13">
        <v>80240390</v>
      </c>
    </row>
    <row r="54" spans="1:13" x14ac:dyDescent="0.3">
      <c r="A54" s="14" t="s">
        <v>155</v>
      </c>
      <c r="B54" s="15" t="s">
        <v>60</v>
      </c>
      <c r="C54" s="17">
        <v>22468149</v>
      </c>
      <c r="D54" s="17">
        <v>0</v>
      </c>
      <c r="E54" s="17">
        <v>0</v>
      </c>
      <c r="F54" s="17">
        <v>0</v>
      </c>
      <c r="G54" s="17">
        <f t="shared" si="4"/>
        <v>22468149</v>
      </c>
      <c r="H54" s="15">
        <v>8201430</v>
      </c>
      <c r="I54" s="17">
        <v>8257640</v>
      </c>
      <c r="J54" s="17">
        <v>6928040</v>
      </c>
      <c r="K54" s="18">
        <v>6565640</v>
      </c>
      <c r="L54" s="13">
        <v>14266719</v>
      </c>
      <c r="M54" s="13">
        <v>1692000</v>
      </c>
    </row>
    <row r="55" spans="1:13" x14ac:dyDescent="0.3">
      <c r="A55" s="14" t="s">
        <v>156</v>
      </c>
      <c r="B55" s="15" t="s">
        <v>61</v>
      </c>
      <c r="C55" s="17">
        <v>128657335</v>
      </c>
      <c r="D55" s="17">
        <v>0</v>
      </c>
      <c r="E55" s="17">
        <v>0</v>
      </c>
      <c r="F55" s="17">
        <v>0</v>
      </c>
      <c r="G55" s="17">
        <f t="shared" si="4"/>
        <v>128657335</v>
      </c>
      <c r="H55" s="15">
        <v>64154458</v>
      </c>
      <c r="I55" s="17">
        <v>89959976</v>
      </c>
      <c r="J55" s="17">
        <v>56800045.060000002</v>
      </c>
      <c r="K55" s="18">
        <v>39978536</v>
      </c>
      <c r="L55" s="13">
        <v>64502877</v>
      </c>
      <c r="M55" s="13">
        <v>49981440</v>
      </c>
    </row>
    <row r="56" spans="1:13" x14ac:dyDescent="0.3">
      <c r="A56" s="14" t="s">
        <v>157</v>
      </c>
      <c r="B56" s="15" t="s">
        <v>62</v>
      </c>
      <c r="C56" s="17">
        <v>200000000</v>
      </c>
      <c r="D56" s="17">
        <v>0</v>
      </c>
      <c r="E56" s="17">
        <v>0</v>
      </c>
      <c r="F56" s="17">
        <v>0</v>
      </c>
      <c r="G56" s="17">
        <f t="shared" si="4"/>
        <v>200000000</v>
      </c>
      <c r="H56" s="15">
        <v>0</v>
      </c>
      <c r="I56" s="17">
        <v>49564646.869999997</v>
      </c>
      <c r="J56" s="17">
        <v>49564646.869999997</v>
      </c>
      <c r="K56" s="18">
        <v>49564643</v>
      </c>
      <c r="L56" s="13">
        <v>200000000</v>
      </c>
      <c r="M56" s="13">
        <v>3.87</v>
      </c>
    </row>
    <row r="57" spans="1:13" x14ac:dyDescent="0.3">
      <c r="A57" s="14" t="s">
        <v>158</v>
      </c>
      <c r="B57" s="15" t="s">
        <v>63</v>
      </c>
      <c r="C57" s="17">
        <v>500000000</v>
      </c>
      <c r="D57" s="17">
        <v>0</v>
      </c>
      <c r="E57" s="17">
        <v>0</v>
      </c>
      <c r="F57" s="17">
        <v>0</v>
      </c>
      <c r="G57" s="17">
        <f t="shared" si="4"/>
        <v>500000000</v>
      </c>
      <c r="H57" s="15">
        <v>391188591</v>
      </c>
      <c r="I57" s="17">
        <v>447926205</v>
      </c>
      <c r="J57" s="17">
        <v>191805445</v>
      </c>
      <c r="K57" s="18">
        <v>161747041</v>
      </c>
      <c r="L57" s="13">
        <v>108811409</v>
      </c>
      <c r="M57" s="13">
        <v>286179164</v>
      </c>
    </row>
    <row r="58" spans="1:13" x14ac:dyDescent="0.3">
      <c r="A58" s="14" t="s">
        <v>159</v>
      </c>
      <c r="B58" s="15" t="s">
        <v>64</v>
      </c>
      <c r="C58" s="17">
        <v>22868006</v>
      </c>
      <c r="D58" s="17">
        <v>0</v>
      </c>
      <c r="E58" s="17">
        <v>0</v>
      </c>
      <c r="F58" s="17">
        <v>0</v>
      </c>
      <c r="G58" s="17">
        <f t="shared" si="4"/>
        <v>22868006</v>
      </c>
      <c r="H58" s="15">
        <v>6426335</v>
      </c>
      <c r="I58" s="17">
        <v>6426335</v>
      </c>
      <c r="J58" s="17">
        <v>4831408</v>
      </c>
      <c r="K58" s="18">
        <v>4831408</v>
      </c>
      <c r="L58" s="13">
        <v>16441671</v>
      </c>
      <c r="M58" s="13">
        <v>1594927</v>
      </c>
    </row>
    <row r="59" spans="1:13" x14ac:dyDescent="0.3">
      <c r="A59" s="14" t="s">
        <v>160</v>
      </c>
      <c r="B59" s="15" t="s">
        <v>65</v>
      </c>
      <c r="C59" s="17">
        <v>250000000</v>
      </c>
      <c r="D59" s="17">
        <v>0</v>
      </c>
      <c r="E59" s="17">
        <v>0</v>
      </c>
      <c r="F59" s="17">
        <v>0</v>
      </c>
      <c r="G59" s="17">
        <f t="shared" si="4"/>
        <v>250000000</v>
      </c>
      <c r="H59" s="15">
        <v>45000000</v>
      </c>
      <c r="I59" s="17">
        <v>134826500</v>
      </c>
      <c r="J59" s="17">
        <v>134826500</v>
      </c>
      <c r="K59" s="18">
        <v>77804900</v>
      </c>
      <c r="L59" s="13">
        <v>205000000</v>
      </c>
      <c r="M59" s="13">
        <v>57021600</v>
      </c>
    </row>
    <row r="60" spans="1:13" x14ac:dyDescent="0.3">
      <c r="A60" s="14" t="s">
        <v>161</v>
      </c>
      <c r="B60" s="15" t="s">
        <v>66</v>
      </c>
      <c r="C60" s="17">
        <f>5363805358-2385885475</f>
        <v>2977919883</v>
      </c>
      <c r="D60" s="17">
        <v>0</v>
      </c>
      <c r="E60" s="17">
        <f>232500000+77000000</f>
        <v>309500000</v>
      </c>
      <c r="F60" s="17">
        <v>0</v>
      </c>
      <c r="G60" s="17">
        <f t="shared" si="4"/>
        <v>2668419883</v>
      </c>
      <c r="H60" s="15">
        <v>3645796227</v>
      </c>
      <c r="I60" s="17">
        <v>2437608493</v>
      </c>
      <c r="J60" s="17">
        <v>1802015028</v>
      </c>
      <c r="K60" s="18">
        <v>1277970213</v>
      </c>
      <c r="L60" s="13">
        <v>3722162553</v>
      </c>
      <c r="M60" s="13">
        <v>1159638280</v>
      </c>
    </row>
    <row r="61" spans="1:13" x14ac:dyDescent="0.3">
      <c r="A61" s="14" t="s">
        <v>162</v>
      </c>
      <c r="B61" s="15" t="s">
        <v>67</v>
      </c>
      <c r="C61" s="17">
        <v>250000000</v>
      </c>
      <c r="D61" s="17">
        <v>0</v>
      </c>
      <c r="E61" s="17">
        <v>0</v>
      </c>
      <c r="F61" s="17">
        <v>0</v>
      </c>
      <c r="G61" s="17">
        <f t="shared" si="4"/>
        <v>250000000</v>
      </c>
      <c r="H61" s="15">
        <v>130777384</v>
      </c>
      <c r="I61" s="17">
        <v>132677383.67</v>
      </c>
      <c r="J61" s="17">
        <v>25686755.670000002</v>
      </c>
      <c r="K61" s="18">
        <v>25686755</v>
      </c>
      <c r="L61" s="13">
        <v>119222616</v>
      </c>
      <c r="M61" s="13">
        <v>106990628.67</v>
      </c>
    </row>
    <row r="62" spans="1:13" x14ac:dyDescent="0.3">
      <c r="A62" s="14" t="s">
        <v>163</v>
      </c>
      <c r="B62" s="15" t="s">
        <v>68</v>
      </c>
      <c r="C62" s="17">
        <v>7829250</v>
      </c>
      <c r="D62" s="17">
        <v>0</v>
      </c>
      <c r="E62" s="17">
        <v>0</v>
      </c>
      <c r="F62" s="17">
        <v>0</v>
      </c>
      <c r="G62" s="17">
        <f t="shared" si="4"/>
        <v>7829250</v>
      </c>
      <c r="H62" s="15">
        <v>4377252</v>
      </c>
      <c r="I62" s="17">
        <v>4377252</v>
      </c>
      <c r="J62" s="17">
        <v>3501802</v>
      </c>
      <c r="K62" s="18">
        <v>3501802</v>
      </c>
      <c r="L62" s="13">
        <v>6091997</v>
      </c>
      <c r="M62" s="13">
        <v>875450</v>
      </c>
    </row>
    <row r="63" spans="1:13" x14ac:dyDescent="0.3">
      <c r="A63" s="14" t="s">
        <v>164</v>
      </c>
      <c r="B63" s="15" t="s">
        <v>69</v>
      </c>
      <c r="C63" s="17">
        <v>1200000000</v>
      </c>
      <c r="D63" s="17">
        <v>0</v>
      </c>
      <c r="E63" s="17">
        <v>0</v>
      </c>
      <c r="F63" s="17">
        <v>25000000</v>
      </c>
      <c r="G63" s="17">
        <f t="shared" si="4"/>
        <v>1225000000</v>
      </c>
      <c r="H63" s="15">
        <v>392831701</v>
      </c>
      <c r="I63" s="17">
        <v>558851701</v>
      </c>
      <c r="J63" s="17">
        <v>469611701</v>
      </c>
      <c r="K63" s="18">
        <v>320761701</v>
      </c>
      <c r="L63" s="13">
        <v>832168299</v>
      </c>
      <c r="M63" s="13">
        <v>238090000</v>
      </c>
    </row>
    <row r="64" spans="1:13" x14ac:dyDescent="0.3">
      <c r="A64" s="14" t="s">
        <v>165</v>
      </c>
      <c r="B64" s="15" t="s">
        <v>70</v>
      </c>
      <c r="C64" s="17">
        <f>+C65</f>
        <v>50000000</v>
      </c>
      <c r="D64" s="17">
        <f t="shared" ref="D64:G66" si="19">+D65</f>
        <v>0</v>
      </c>
      <c r="E64" s="17">
        <f t="shared" si="19"/>
        <v>0</v>
      </c>
      <c r="F64" s="17">
        <f t="shared" si="19"/>
        <v>0</v>
      </c>
      <c r="G64" s="17">
        <f t="shared" si="19"/>
        <v>50000000</v>
      </c>
      <c r="H64" s="15">
        <v>0</v>
      </c>
      <c r="I64" s="17">
        <v>0</v>
      </c>
      <c r="J64" s="17">
        <v>0</v>
      </c>
      <c r="K64" s="18">
        <v>0</v>
      </c>
      <c r="L64" s="13">
        <v>50000000</v>
      </c>
      <c r="M64" s="13">
        <v>0</v>
      </c>
    </row>
    <row r="65" spans="1:13" x14ac:dyDescent="0.3">
      <c r="A65" s="14" t="s">
        <v>166</v>
      </c>
      <c r="B65" s="15" t="s">
        <v>71</v>
      </c>
      <c r="C65" s="17">
        <f>+C66</f>
        <v>50000000</v>
      </c>
      <c r="D65" s="17">
        <f t="shared" si="19"/>
        <v>0</v>
      </c>
      <c r="E65" s="17">
        <f t="shared" si="19"/>
        <v>0</v>
      </c>
      <c r="F65" s="17">
        <f t="shared" si="19"/>
        <v>0</v>
      </c>
      <c r="G65" s="17">
        <f t="shared" si="19"/>
        <v>50000000</v>
      </c>
      <c r="H65" s="15">
        <v>0</v>
      </c>
      <c r="I65" s="17">
        <v>0</v>
      </c>
      <c r="J65" s="17">
        <v>0</v>
      </c>
      <c r="K65" s="18">
        <v>0</v>
      </c>
      <c r="L65" s="13">
        <v>50000000</v>
      </c>
      <c r="M65" s="13">
        <v>0</v>
      </c>
    </row>
    <row r="66" spans="1:13" x14ac:dyDescent="0.3">
      <c r="A66" s="14" t="s">
        <v>167</v>
      </c>
      <c r="B66" s="15" t="s">
        <v>72</v>
      </c>
      <c r="C66" s="17">
        <f>+C67</f>
        <v>50000000</v>
      </c>
      <c r="D66" s="17">
        <f t="shared" si="19"/>
        <v>0</v>
      </c>
      <c r="E66" s="17">
        <f t="shared" si="19"/>
        <v>0</v>
      </c>
      <c r="F66" s="17">
        <f t="shared" si="19"/>
        <v>0</v>
      </c>
      <c r="G66" s="17">
        <f t="shared" si="19"/>
        <v>50000000</v>
      </c>
      <c r="H66" s="15">
        <v>0</v>
      </c>
      <c r="I66" s="17">
        <v>0</v>
      </c>
      <c r="J66" s="17">
        <v>0</v>
      </c>
      <c r="K66" s="18">
        <v>0</v>
      </c>
      <c r="L66" s="13">
        <v>50000000</v>
      </c>
      <c r="M66" s="13">
        <v>0</v>
      </c>
    </row>
    <row r="67" spans="1:13" x14ac:dyDescent="0.3">
      <c r="A67" s="14" t="s">
        <v>168</v>
      </c>
      <c r="B67" s="15" t="s">
        <v>73</v>
      </c>
      <c r="C67" s="17">
        <v>50000000</v>
      </c>
      <c r="D67" s="17">
        <v>0</v>
      </c>
      <c r="E67" s="17">
        <v>0</v>
      </c>
      <c r="F67" s="17">
        <v>0</v>
      </c>
      <c r="G67" s="17">
        <f t="shared" si="4"/>
        <v>50000000</v>
      </c>
      <c r="H67" s="15">
        <v>0</v>
      </c>
      <c r="I67" s="17">
        <v>0</v>
      </c>
      <c r="J67" s="17">
        <v>0</v>
      </c>
      <c r="K67" s="18">
        <v>0</v>
      </c>
      <c r="L67" s="13">
        <v>50000000</v>
      </c>
      <c r="M67" s="13">
        <v>0</v>
      </c>
    </row>
    <row r="68" spans="1:13" x14ac:dyDescent="0.3">
      <c r="A68" s="14" t="s">
        <v>169</v>
      </c>
      <c r="B68" s="15" t="s">
        <v>74</v>
      </c>
      <c r="C68" s="17">
        <f>+C69+C72</f>
        <v>154443418</v>
      </c>
      <c r="D68" s="17">
        <f t="shared" ref="D68:G68" si="20">+D69+D72</f>
        <v>0</v>
      </c>
      <c r="E68" s="17">
        <f t="shared" si="20"/>
        <v>0</v>
      </c>
      <c r="F68" s="17">
        <f t="shared" si="20"/>
        <v>0</v>
      </c>
      <c r="G68" s="17">
        <f t="shared" si="20"/>
        <v>154443418</v>
      </c>
      <c r="H68" s="15">
        <v>143508466</v>
      </c>
      <c r="I68" s="17">
        <v>143508466</v>
      </c>
      <c r="J68" s="17">
        <v>137415345</v>
      </c>
      <c r="K68" s="18">
        <v>29967879</v>
      </c>
      <c r="L68" s="13">
        <v>10934952</v>
      </c>
      <c r="M68" s="13">
        <v>113540587</v>
      </c>
    </row>
    <row r="69" spans="1:13" x14ac:dyDescent="0.3">
      <c r="A69" s="14" t="s">
        <v>170</v>
      </c>
      <c r="B69" s="15" t="s">
        <v>75</v>
      </c>
      <c r="C69" s="17">
        <f>+C70</f>
        <v>15008621</v>
      </c>
      <c r="D69" s="17">
        <f t="shared" ref="D69:G70" si="21">+D70</f>
        <v>0</v>
      </c>
      <c r="E69" s="17">
        <f t="shared" si="21"/>
        <v>0</v>
      </c>
      <c r="F69" s="17">
        <f t="shared" si="21"/>
        <v>0</v>
      </c>
      <c r="G69" s="17">
        <f t="shared" si="21"/>
        <v>15008621</v>
      </c>
      <c r="H69" s="15">
        <v>6154121</v>
      </c>
      <c r="I69" s="17">
        <v>6154121</v>
      </c>
      <c r="J69" s="17">
        <v>61000</v>
      </c>
      <c r="K69" s="18">
        <v>61000</v>
      </c>
      <c r="L69" s="13">
        <v>8854500</v>
      </c>
      <c r="M69" s="13">
        <v>12186242</v>
      </c>
    </row>
    <row r="70" spans="1:13" x14ac:dyDescent="0.3">
      <c r="A70" s="14" t="s">
        <v>171</v>
      </c>
      <c r="B70" s="15" t="s">
        <v>76</v>
      </c>
      <c r="C70" s="17">
        <f>+C71</f>
        <v>15008621</v>
      </c>
      <c r="D70" s="17">
        <f t="shared" si="21"/>
        <v>0</v>
      </c>
      <c r="E70" s="17">
        <f t="shared" si="21"/>
        <v>0</v>
      </c>
      <c r="F70" s="17">
        <f t="shared" si="21"/>
        <v>0</v>
      </c>
      <c r="G70" s="17">
        <f t="shared" si="21"/>
        <v>15008621</v>
      </c>
      <c r="H70" s="15">
        <v>6154121</v>
      </c>
      <c r="I70" s="17">
        <v>6154121</v>
      </c>
      <c r="J70" s="17">
        <v>61000</v>
      </c>
      <c r="K70" s="18">
        <v>61000</v>
      </c>
      <c r="L70" s="13">
        <v>8854500</v>
      </c>
      <c r="M70" s="13">
        <v>12186242</v>
      </c>
    </row>
    <row r="71" spans="1:13" x14ac:dyDescent="0.3">
      <c r="A71" s="14" t="s">
        <v>172</v>
      </c>
      <c r="B71" s="15" t="s">
        <v>77</v>
      </c>
      <c r="C71" s="17">
        <v>15008621</v>
      </c>
      <c r="D71" s="17">
        <v>0</v>
      </c>
      <c r="E71" s="17">
        <v>0</v>
      </c>
      <c r="F71" s="17">
        <v>0</v>
      </c>
      <c r="G71" s="17">
        <f t="shared" ref="G71:G131" si="22">+C71+D71-E71+F71</f>
        <v>15008621</v>
      </c>
      <c r="H71" s="15">
        <v>6154121</v>
      </c>
      <c r="I71" s="17">
        <v>6154121</v>
      </c>
      <c r="J71" s="17">
        <v>61000</v>
      </c>
      <c r="K71" s="18">
        <v>61000</v>
      </c>
      <c r="L71" s="13">
        <v>8854500</v>
      </c>
      <c r="M71" s="13">
        <v>12186242</v>
      </c>
    </row>
    <row r="72" spans="1:13" x14ac:dyDescent="0.3">
      <c r="A72" s="14" t="s">
        <v>173</v>
      </c>
      <c r="B72" s="15" t="s">
        <v>78</v>
      </c>
      <c r="C72" s="17">
        <f>+C73</f>
        <v>139434797</v>
      </c>
      <c r="D72" s="17">
        <f t="shared" ref="D72:G73" si="23">+D73</f>
        <v>0</v>
      </c>
      <c r="E72" s="17">
        <f t="shared" si="23"/>
        <v>0</v>
      </c>
      <c r="F72" s="17">
        <f t="shared" si="23"/>
        <v>0</v>
      </c>
      <c r="G72" s="17">
        <f t="shared" si="23"/>
        <v>139434797</v>
      </c>
      <c r="H72" s="15">
        <v>137354345</v>
      </c>
      <c r="I72" s="17">
        <v>137354345</v>
      </c>
      <c r="J72" s="17">
        <v>137354345</v>
      </c>
      <c r="K72" s="18">
        <v>36000000</v>
      </c>
      <c r="L72" s="13">
        <v>2080452</v>
      </c>
      <c r="M72" s="13">
        <v>101354345</v>
      </c>
    </row>
    <row r="73" spans="1:13" x14ac:dyDescent="0.3">
      <c r="A73" s="14" t="s">
        <v>174</v>
      </c>
      <c r="B73" s="15" t="s">
        <v>79</v>
      </c>
      <c r="C73" s="17">
        <f>+C74</f>
        <v>139434797</v>
      </c>
      <c r="D73" s="17">
        <f t="shared" si="23"/>
        <v>0</v>
      </c>
      <c r="E73" s="17">
        <f t="shared" si="23"/>
        <v>0</v>
      </c>
      <c r="F73" s="17">
        <f t="shared" si="23"/>
        <v>0</v>
      </c>
      <c r="G73" s="17">
        <f t="shared" si="23"/>
        <v>139434797</v>
      </c>
      <c r="H73" s="15">
        <v>137354345</v>
      </c>
      <c r="I73" s="17">
        <v>137354345</v>
      </c>
      <c r="J73" s="17">
        <v>137354345</v>
      </c>
      <c r="K73" s="18">
        <v>36000000</v>
      </c>
      <c r="L73" s="13">
        <v>2080452</v>
      </c>
      <c r="M73" s="13">
        <v>101354345</v>
      </c>
    </row>
    <row r="74" spans="1:13" x14ac:dyDescent="0.3">
      <c r="A74" s="14" t="s">
        <v>175</v>
      </c>
      <c r="B74" s="15" t="s">
        <v>79</v>
      </c>
      <c r="C74" s="17">
        <v>139434797</v>
      </c>
      <c r="D74" s="17">
        <v>0</v>
      </c>
      <c r="E74" s="17">
        <v>0</v>
      </c>
      <c r="F74" s="17">
        <v>0</v>
      </c>
      <c r="G74" s="17">
        <f t="shared" si="22"/>
        <v>139434797</v>
      </c>
      <c r="H74" s="15">
        <v>137354345</v>
      </c>
      <c r="I74" s="17">
        <v>137354345</v>
      </c>
      <c r="J74" s="17">
        <v>137354345</v>
      </c>
      <c r="K74" s="18">
        <v>36000000</v>
      </c>
      <c r="L74" s="13">
        <v>2080452</v>
      </c>
      <c r="M74" s="13">
        <v>101354345</v>
      </c>
    </row>
    <row r="75" spans="1:13" x14ac:dyDescent="0.3">
      <c r="A75" s="14" t="s">
        <v>250</v>
      </c>
      <c r="B75" s="15" t="s">
        <v>80</v>
      </c>
      <c r="C75" s="17">
        <f>+C76</f>
        <v>0</v>
      </c>
      <c r="D75" s="17">
        <f t="shared" ref="D75:G75" si="24">+D76</f>
        <v>0</v>
      </c>
      <c r="E75" s="17">
        <f t="shared" si="24"/>
        <v>0</v>
      </c>
      <c r="F75" s="17">
        <f t="shared" si="24"/>
        <v>3071833660</v>
      </c>
      <c r="G75" s="17">
        <f t="shared" si="24"/>
        <v>3071833660</v>
      </c>
      <c r="H75" s="15">
        <v>3038440844</v>
      </c>
      <c r="I75" s="17">
        <f>+I76</f>
        <v>2169412522</v>
      </c>
      <c r="J75" s="17">
        <f>+I75</f>
        <v>2169412522</v>
      </c>
      <c r="K75" s="18">
        <v>1325599840</v>
      </c>
      <c r="L75" s="13">
        <v>1383056371</v>
      </c>
      <c r="M75" s="13">
        <v>1359854200.97</v>
      </c>
    </row>
    <row r="76" spans="1:13" x14ac:dyDescent="0.3">
      <c r="A76" s="14" t="s">
        <v>176</v>
      </c>
      <c r="B76" s="15" t="s">
        <v>39</v>
      </c>
      <c r="C76" s="17">
        <f>+C77+C82</f>
        <v>0</v>
      </c>
      <c r="D76" s="17">
        <f t="shared" ref="D76:G76" si="25">+D77+D82</f>
        <v>0</v>
      </c>
      <c r="E76" s="17">
        <f t="shared" si="25"/>
        <v>0</v>
      </c>
      <c r="F76" s="17">
        <f t="shared" si="25"/>
        <v>3071833660</v>
      </c>
      <c r="G76" s="17">
        <f t="shared" si="25"/>
        <v>3071833660</v>
      </c>
      <c r="H76" s="15">
        <v>3038440844</v>
      </c>
      <c r="I76" s="17">
        <v>2169412522</v>
      </c>
      <c r="J76" s="17">
        <f>+I76</f>
        <v>2169412522</v>
      </c>
      <c r="K76" s="18">
        <v>1325599840</v>
      </c>
      <c r="L76" s="13">
        <v>1383056371</v>
      </c>
      <c r="M76" s="13">
        <v>1359854200.97</v>
      </c>
    </row>
    <row r="77" spans="1:13" x14ac:dyDescent="0.3">
      <c r="A77" s="14" t="s">
        <v>177</v>
      </c>
      <c r="B77" s="15" t="s">
        <v>81</v>
      </c>
      <c r="C77" s="17">
        <f>+C78</f>
        <v>0</v>
      </c>
      <c r="D77" s="17">
        <f t="shared" ref="D77:G80" si="26">+D78</f>
        <v>0</v>
      </c>
      <c r="E77" s="17">
        <f t="shared" si="26"/>
        <v>0</v>
      </c>
      <c r="F77" s="17">
        <f t="shared" si="26"/>
        <v>2006440844</v>
      </c>
      <c r="G77" s="17">
        <f t="shared" si="26"/>
        <v>2006440844</v>
      </c>
      <c r="H77" s="15">
        <v>2006440844</v>
      </c>
      <c r="I77" s="17">
        <v>0</v>
      </c>
      <c r="J77" s="17">
        <v>0</v>
      </c>
      <c r="K77" s="18">
        <v>0</v>
      </c>
      <c r="L77" s="13">
        <v>2006440844</v>
      </c>
      <c r="M77" s="13">
        <v>0</v>
      </c>
    </row>
    <row r="78" spans="1:13" x14ac:dyDescent="0.3">
      <c r="A78" s="14" t="s">
        <v>178</v>
      </c>
      <c r="B78" s="15" t="s">
        <v>82</v>
      </c>
      <c r="C78" s="17">
        <f>+C79</f>
        <v>0</v>
      </c>
      <c r="D78" s="17">
        <f t="shared" si="26"/>
        <v>0</v>
      </c>
      <c r="E78" s="17">
        <f t="shared" si="26"/>
        <v>0</v>
      </c>
      <c r="F78" s="17">
        <f t="shared" si="26"/>
        <v>2006440844</v>
      </c>
      <c r="G78" s="17">
        <f t="shared" si="26"/>
        <v>2006440844</v>
      </c>
      <c r="H78" s="15">
        <v>2006440844</v>
      </c>
      <c r="I78" s="17">
        <v>0</v>
      </c>
      <c r="J78" s="17">
        <v>0</v>
      </c>
      <c r="K78" s="18">
        <v>0</v>
      </c>
      <c r="L78" s="13">
        <v>2006440844</v>
      </c>
      <c r="M78" s="13">
        <v>0</v>
      </c>
    </row>
    <row r="79" spans="1:13" x14ac:dyDescent="0.3">
      <c r="A79" s="14" t="s">
        <v>179</v>
      </c>
      <c r="B79" s="15" t="s">
        <v>83</v>
      </c>
      <c r="C79" s="17">
        <f>+C80</f>
        <v>0</v>
      </c>
      <c r="D79" s="17">
        <f t="shared" si="26"/>
        <v>0</v>
      </c>
      <c r="E79" s="17">
        <f t="shared" si="26"/>
        <v>0</v>
      </c>
      <c r="F79" s="17">
        <f t="shared" si="26"/>
        <v>2006440844</v>
      </c>
      <c r="G79" s="17">
        <f t="shared" si="26"/>
        <v>2006440844</v>
      </c>
      <c r="H79" s="15">
        <v>2006440844</v>
      </c>
      <c r="I79" s="17">
        <v>0</v>
      </c>
      <c r="J79" s="17">
        <v>0</v>
      </c>
      <c r="K79" s="18">
        <v>0</v>
      </c>
      <c r="L79" s="13">
        <v>2006440844</v>
      </c>
      <c r="M79" s="13">
        <v>0</v>
      </c>
    </row>
    <row r="80" spans="1:13" x14ac:dyDescent="0.3">
      <c r="A80" s="14" t="s">
        <v>180</v>
      </c>
      <c r="B80" s="15" t="s">
        <v>84</v>
      </c>
      <c r="C80" s="17">
        <f>+C81</f>
        <v>0</v>
      </c>
      <c r="D80" s="17">
        <f t="shared" si="26"/>
        <v>0</v>
      </c>
      <c r="E80" s="17">
        <f t="shared" si="26"/>
        <v>0</v>
      </c>
      <c r="F80" s="17">
        <f t="shared" si="26"/>
        <v>2006440844</v>
      </c>
      <c r="G80" s="17">
        <f t="shared" si="26"/>
        <v>2006440844</v>
      </c>
      <c r="H80" s="15">
        <v>2006440844</v>
      </c>
      <c r="I80" s="17">
        <v>0</v>
      </c>
      <c r="J80" s="17">
        <v>0</v>
      </c>
      <c r="K80" s="18">
        <v>0</v>
      </c>
      <c r="L80" s="13">
        <v>2006440844</v>
      </c>
      <c r="M80" s="13">
        <v>0</v>
      </c>
    </row>
    <row r="81" spans="1:13" x14ac:dyDescent="0.3">
      <c r="A81" s="14" t="s">
        <v>181</v>
      </c>
      <c r="B81" s="15" t="s">
        <v>85</v>
      </c>
      <c r="C81" s="17">
        <v>0</v>
      </c>
      <c r="D81" s="17">
        <v>0</v>
      </c>
      <c r="E81" s="17">
        <v>0</v>
      </c>
      <c r="F81" s="17">
        <v>2006440844</v>
      </c>
      <c r="G81" s="17">
        <f t="shared" si="22"/>
        <v>2006440844</v>
      </c>
      <c r="H81" s="15">
        <v>2006440844</v>
      </c>
      <c r="I81" s="17">
        <v>0</v>
      </c>
      <c r="J81" s="17">
        <v>0</v>
      </c>
      <c r="K81" s="18">
        <v>0</v>
      </c>
      <c r="L81" s="13">
        <v>2006440844</v>
      </c>
      <c r="M81" s="13">
        <v>0</v>
      </c>
    </row>
    <row r="82" spans="1:13" x14ac:dyDescent="0.3">
      <c r="A82" s="14" t="s">
        <v>182</v>
      </c>
      <c r="B82" s="15" t="s">
        <v>40</v>
      </c>
      <c r="C82" s="17">
        <f>+C83</f>
        <v>0</v>
      </c>
      <c r="D82" s="17">
        <f t="shared" ref="D82:G82" si="27">+D83</f>
        <v>0</v>
      </c>
      <c r="E82" s="17">
        <f t="shared" si="27"/>
        <v>0</v>
      </c>
      <c r="F82" s="17">
        <f t="shared" si="27"/>
        <v>1065392816</v>
      </c>
      <c r="G82" s="17">
        <f t="shared" si="27"/>
        <v>1065392816</v>
      </c>
      <c r="H82" s="15">
        <v>1032000000</v>
      </c>
      <c r="I82" s="17">
        <v>2685454040.9699998</v>
      </c>
      <c r="J82" s="17">
        <v>2014256751.97</v>
      </c>
      <c r="K82" s="18">
        <v>1325599840</v>
      </c>
      <c r="L82" s="13">
        <v>-623384473</v>
      </c>
      <c r="M82" s="13">
        <v>1359854200.97</v>
      </c>
    </row>
    <row r="83" spans="1:13" x14ac:dyDescent="0.3">
      <c r="A83" s="14" t="s">
        <v>183</v>
      </c>
      <c r="B83" s="15" t="s">
        <v>49</v>
      </c>
      <c r="C83" s="17">
        <f>+C84+C86</f>
        <v>0</v>
      </c>
      <c r="D83" s="17">
        <f t="shared" ref="D83:E83" si="28">+D84+D86</f>
        <v>0</v>
      </c>
      <c r="E83" s="17">
        <f t="shared" si="28"/>
        <v>0</v>
      </c>
      <c r="F83" s="17">
        <f>+F84+F86</f>
        <v>1065392816</v>
      </c>
      <c r="G83" s="17">
        <f>+G84+G86</f>
        <v>1065392816</v>
      </c>
      <c r="H83" s="15">
        <v>1032000000</v>
      </c>
      <c r="I83" s="17">
        <v>2685454040.9699998</v>
      </c>
      <c r="J83" s="17">
        <v>2014256751.97</v>
      </c>
      <c r="K83" s="18">
        <v>1325599840</v>
      </c>
      <c r="L83" s="13">
        <v>-623384473</v>
      </c>
      <c r="M83" s="13">
        <v>1359854200.97</v>
      </c>
    </row>
    <row r="84" spans="1:13" x14ac:dyDescent="0.3">
      <c r="A84" s="14" t="s">
        <v>184</v>
      </c>
      <c r="B84" s="15" t="s">
        <v>50</v>
      </c>
      <c r="C84" s="17">
        <f>+C85</f>
        <v>0</v>
      </c>
      <c r="D84" s="17">
        <f t="shared" ref="D84:G84" si="29">+D85</f>
        <v>0</v>
      </c>
      <c r="E84" s="17">
        <f t="shared" si="29"/>
        <v>0</v>
      </c>
      <c r="F84" s="17">
        <f t="shared" si="29"/>
        <v>252000000</v>
      </c>
      <c r="G84" s="17">
        <f t="shared" si="29"/>
        <v>252000000</v>
      </c>
      <c r="H84" s="15">
        <v>252000000</v>
      </c>
      <c r="I84" s="17">
        <v>252000000</v>
      </c>
      <c r="J84" s="17">
        <v>252000000</v>
      </c>
      <c r="K84" s="18">
        <v>252000000</v>
      </c>
      <c r="L84" s="13">
        <v>0</v>
      </c>
      <c r="M84" s="13">
        <v>0</v>
      </c>
    </row>
    <row r="85" spans="1:13" x14ac:dyDescent="0.3">
      <c r="A85" s="14" t="s">
        <v>185</v>
      </c>
      <c r="B85" s="15" t="s">
        <v>53</v>
      </c>
      <c r="C85" s="17">
        <v>0</v>
      </c>
      <c r="D85" s="17">
        <v>0</v>
      </c>
      <c r="E85" s="17">
        <v>0</v>
      </c>
      <c r="F85" s="17">
        <v>252000000</v>
      </c>
      <c r="G85" s="17">
        <f>+C85+D85-E85+F85</f>
        <v>252000000</v>
      </c>
      <c r="H85" s="15">
        <v>252000000</v>
      </c>
      <c r="I85" s="17">
        <v>252000000</v>
      </c>
      <c r="J85" s="17">
        <v>252000000</v>
      </c>
      <c r="K85" s="18">
        <v>252000000</v>
      </c>
      <c r="L85" s="13">
        <v>0</v>
      </c>
      <c r="M85" s="13">
        <v>0</v>
      </c>
    </row>
    <row r="86" spans="1:13" x14ac:dyDescent="0.3">
      <c r="A86" s="14" t="s">
        <v>186</v>
      </c>
      <c r="B86" s="15" t="s">
        <v>86</v>
      </c>
      <c r="C86" s="17">
        <f>+C87+C88+C89</f>
        <v>0</v>
      </c>
      <c r="D86" s="17">
        <f>+D87+D88+D89</f>
        <v>0</v>
      </c>
      <c r="E86" s="17">
        <f>+E87+E88+E89</f>
        <v>0</v>
      </c>
      <c r="F86" s="17">
        <f>+F87+F88+F89</f>
        <v>813392816</v>
      </c>
      <c r="G86" s="17">
        <f>+G87+G88+G89</f>
        <v>813392816</v>
      </c>
      <c r="H86" s="15">
        <v>780000000</v>
      </c>
      <c r="I86" s="17">
        <v>0</v>
      </c>
      <c r="J86" s="17">
        <v>0</v>
      </c>
      <c r="K86" s="18">
        <v>0</v>
      </c>
      <c r="L86" s="13">
        <v>-623384473</v>
      </c>
      <c r="M86" s="13">
        <v>1359854200.97</v>
      </c>
    </row>
    <row r="87" spans="1:13" x14ac:dyDescent="0.3">
      <c r="A87" s="14" t="s">
        <v>187</v>
      </c>
      <c r="B87" s="15" t="s">
        <v>87</v>
      </c>
      <c r="C87" s="17">
        <v>0</v>
      </c>
      <c r="D87" s="17">
        <v>0</v>
      </c>
      <c r="E87" s="17">
        <v>0</v>
      </c>
      <c r="F87" s="17">
        <v>0</v>
      </c>
      <c r="G87" s="17">
        <f t="shared" si="22"/>
        <v>0</v>
      </c>
      <c r="H87" s="15">
        <v>780000000</v>
      </c>
      <c r="I87" s="17">
        <v>0</v>
      </c>
      <c r="J87" s="17">
        <v>0</v>
      </c>
      <c r="K87" s="18">
        <v>0</v>
      </c>
      <c r="L87" s="13">
        <v>-659777289</v>
      </c>
      <c r="M87" s="13">
        <v>720727289</v>
      </c>
    </row>
    <row r="88" spans="1:13" hidden="1" x14ac:dyDescent="0.3">
      <c r="A88" s="14" t="s">
        <v>188</v>
      </c>
      <c r="B88" s="15" t="s">
        <v>88</v>
      </c>
      <c r="C88" s="17">
        <v>0</v>
      </c>
      <c r="D88" s="17">
        <v>0</v>
      </c>
      <c r="E88" s="17">
        <v>0</v>
      </c>
      <c r="F88" s="17">
        <v>0</v>
      </c>
      <c r="G88" s="17">
        <f t="shared" si="22"/>
        <v>0</v>
      </c>
      <c r="H88" s="17"/>
      <c r="I88" s="17">
        <v>0</v>
      </c>
      <c r="J88" s="17">
        <v>0</v>
      </c>
      <c r="K88" s="18">
        <v>0</v>
      </c>
      <c r="L88" s="13">
        <v>0</v>
      </c>
      <c r="M88" s="13">
        <v>627872911.97000003</v>
      </c>
    </row>
    <row r="89" spans="1:13" hidden="1" x14ac:dyDescent="0.3">
      <c r="A89" s="14" t="s">
        <v>189</v>
      </c>
      <c r="B89" s="15" t="s">
        <v>89</v>
      </c>
      <c r="C89" s="17">
        <v>0</v>
      </c>
      <c r="D89" s="17">
        <v>0</v>
      </c>
      <c r="E89" s="17">
        <v>0</v>
      </c>
      <c r="F89" s="17">
        <v>813392816</v>
      </c>
      <c r="G89" s="17">
        <f>+C89+D89-E89+F89</f>
        <v>813392816</v>
      </c>
      <c r="H89" s="17"/>
      <c r="I89" s="17">
        <v>766086000</v>
      </c>
      <c r="J89" s="17">
        <v>766086000</v>
      </c>
      <c r="K89" s="18">
        <v>765916000</v>
      </c>
      <c r="L89" s="13">
        <v>36392816</v>
      </c>
      <c r="M89" s="13">
        <v>11254000</v>
      </c>
    </row>
    <row r="90" spans="1:13" x14ac:dyDescent="0.3">
      <c r="A90" s="14" t="s">
        <v>252</v>
      </c>
      <c r="B90" s="15" t="s">
        <v>90</v>
      </c>
      <c r="C90" s="17">
        <f>+C91+C125</f>
        <v>23040588286</v>
      </c>
      <c r="D90" s="17">
        <f t="shared" ref="D90:G90" si="30">+D91+D125</f>
        <v>662477289</v>
      </c>
      <c r="E90" s="17">
        <f t="shared" si="30"/>
        <v>662477289</v>
      </c>
      <c r="F90" s="17">
        <f t="shared" si="30"/>
        <v>7912451818.4799995</v>
      </c>
      <c r="G90" s="17">
        <f t="shared" si="30"/>
        <v>30953040104.48</v>
      </c>
      <c r="H90" s="15">
        <v>17675588600.939999</v>
      </c>
      <c r="I90" s="17">
        <f>7926896716.94-654000000-282712679</f>
        <v>6990184037.9399996</v>
      </c>
      <c r="J90" s="17">
        <v>6596658583</v>
      </c>
      <c r="K90" s="18">
        <v>5176418104</v>
      </c>
      <c r="L90" s="13">
        <v>22416644435.540001</v>
      </c>
      <c r="M90" s="13">
        <v>2750478612.9400001</v>
      </c>
    </row>
    <row r="91" spans="1:13" x14ac:dyDescent="0.3">
      <c r="A91" s="14" t="s">
        <v>190</v>
      </c>
      <c r="B91" s="15" t="s">
        <v>13</v>
      </c>
      <c r="C91" s="17">
        <f>+C92+C117</f>
        <v>15856236810</v>
      </c>
      <c r="D91" s="17">
        <f t="shared" ref="D91:G91" si="31">+D92+D117</f>
        <v>4000000</v>
      </c>
      <c r="E91" s="17">
        <f t="shared" si="31"/>
        <v>4000000</v>
      </c>
      <c r="F91" s="17">
        <f t="shared" si="31"/>
        <v>656700000</v>
      </c>
      <c r="G91" s="17">
        <f t="shared" si="31"/>
        <v>16512936810</v>
      </c>
      <c r="H91" s="15">
        <v>2516924583</v>
      </c>
      <c r="I91" s="17">
        <v>876880662</v>
      </c>
      <c r="J91" s="17">
        <v>876880662</v>
      </c>
      <c r="K91" s="18">
        <v>726366316</v>
      </c>
      <c r="L91" s="13">
        <v>2577700492</v>
      </c>
      <c r="M91" s="13">
        <v>150514346</v>
      </c>
    </row>
    <row r="92" spans="1:13" x14ac:dyDescent="0.3">
      <c r="A92" s="14" t="s">
        <v>191</v>
      </c>
      <c r="B92" s="15" t="s">
        <v>14</v>
      </c>
      <c r="C92" s="17">
        <f>+C93+C104+C112</f>
        <v>3182209342.9000001</v>
      </c>
      <c r="D92" s="17">
        <f t="shared" ref="D92:G92" si="32">+D93+D104+D112</f>
        <v>4000000</v>
      </c>
      <c r="E92" s="17">
        <f t="shared" si="32"/>
        <v>4000000</v>
      </c>
      <c r="F92" s="17">
        <f t="shared" si="32"/>
        <v>0</v>
      </c>
      <c r="G92" s="17">
        <f t="shared" si="32"/>
        <v>3182209342.9000001</v>
      </c>
      <c r="H92" s="15">
        <v>2516924583</v>
      </c>
      <c r="I92" s="17">
        <v>876880662</v>
      </c>
      <c r="J92" s="17">
        <v>876880662</v>
      </c>
      <c r="K92" s="18">
        <v>726366316</v>
      </c>
      <c r="L92" s="13">
        <v>2577700492</v>
      </c>
      <c r="M92" s="13">
        <v>150514346</v>
      </c>
    </row>
    <row r="93" spans="1:13" x14ac:dyDescent="0.3">
      <c r="A93" s="14" t="s">
        <v>192</v>
      </c>
      <c r="B93" s="15" t="s">
        <v>15</v>
      </c>
      <c r="C93" s="17">
        <f>+C94</f>
        <v>2288815410.9400001</v>
      </c>
      <c r="D93" s="17">
        <f t="shared" ref="D93:G93" si="33">+D94</f>
        <v>4000000</v>
      </c>
      <c r="E93" s="17">
        <f t="shared" si="33"/>
        <v>4000000</v>
      </c>
      <c r="F93" s="17">
        <f t="shared" si="33"/>
        <v>0</v>
      </c>
      <c r="G93" s="17">
        <f t="shared" si="33"/>
        <v>2288815410.9400001</v>
      </c>
      <c r="H93" s="15">
        <v>1901150032</v>
      </c>
      <c r="I93" s="17">
        <v>499688481</v>
      </c>
      <c r="J93" s="17">
        <v>499688481</v>
      </c>
      <c r="K93" s="18">
        <v>449535582</v>
      </c>
      <c r="L93" s="13">
        <v>1833255432</v>
      </c>
      <c r="M93" s="13">
        <v>50152899</v>
      </c>
    </row>
    <row r="94" spans="1:13" x14ac:dyDescent="0.3">
      <c r="A94" s="14" t="s">
        <v>193</v>
      </c>
      <c r="B94" s="15" t="s">
        <v>16</v>
      </c>
      <c r="C94" s="17">
        <f>+C95+C96+C97+C98+C99+C100+C103</f>
        <v>2288815410.9400001</v>
      </c>
      <c r="D94" s="17">
        <f t="shared" ref="D94:G94" si="34">+D95+D96+D97+D98+D99+D100+D103</f>
        <v>4000000</v>
      </c>
      <c r="E94" s="17">
        <f t="shared" si="34"/>
        <v>4000000</v>
      </c>
      <c r="F94" s="17">
        <f t="shared" si="34"/>
        <v>0</v>
      </c>
      <c r="G94" s="17">
        <f t="shared" si="34"/>
        <v>2288815410.9400001</v>
      </c>
      <c r="H94" s="15">
        <v>1901150032</v>
      </c>
      <c r="I94" s="17">
        <v>499688481</v>
      </c>
      <c r="J94" s="17">
        <v>499688481</v>
      </c>
      <c r="K94" s="18">
        <v>449535582</v>
      </c>
      <c r="L94" s="13">
        <v>1833255432</v>
      </c>
      <c r="M94" s="13">
        <v>50152899</v>
      </c>
    </row>
    <row r="95" spans="1:13" x14ac:dyDescent="0.3">
      <c r="A95" s="14" t="s">
        <v>194</v>
      </c>
      <c r="B95" s="15" t="s">
        <v>17</v>
      </c>
      <c r="C95" s="17">
        <v>1845034076.52</v>
      </c>
      <c r="D95" s="17">
        <v>0</v>
      </c>
      <c r="E95" s="17">
        <v>0</v>
      </c>
      <c r="F95" s="17">
        <v>0</v>
      </c>
      <c r="G95" s="17">
        <f t="shared" si="22"/>
        <v>1845034076.52</v>
      </c>
      <c r="H95" s="15">
        <v>1845034077</v>
      </c>
      <c r="I95" s="17">
        <v>419195108</v>
      </c>
      <c r="J95" s="17">
        <v>419195108</v>
      </c>
      <c r="K95" s="18">
        <v>410065375</v>
      </c>
      <c r="L95" s="13">
        <v>1434968702</v>
      </c>
      <c r="M95" s="13">
        <v>9129733</v>
      </c>
    </row>
    <row r="96" spans="1:13" x14ac:dyDescent="0.3">
      <c r="A96" s="14" t="s">
        <v>195</v>
      </c>
      <c r="B96" s="15" t="s">
        <v>18</v>
      </c>
      <c r="C96" s="17">
        <v>3960000</v>
      </c>
      <c r="D96" s="17">
        <v>4000000</v>
      </c>
      <c r="E96" s="17">
        <v>0</v>
      </c>
      <c r="F96" s="17">
        <v>0</v>
      </c>
      <c r="G96" s="17">
        <f t="shared" si="22"/>
        <v>7960000</v>
      </c>
      <c r="H96" s="15">
        <v>3960000</v>
      </c>
      <c r="I96" s="17">
        <v>6677566</v>
      </c>
      <c r="J96" s="17">
        <v>6677566</v>
      </c>
      <c r="K96" s="18">
        <v>898560</v>
      </c>
      <c r="L96" s="13">
        <v>3061440</v>
      </c>
      <c r="M96" s="13">
        <v>5779006</v>
      </c>
    </row>
    <row r="97" spans="1:13" x14ac:dyDescent="0.3">
      <c r="A97" s="14" t="s">
        <v>196</v>
      </c>
      <c r="B97" s="15" t="s">
        <v>19</v>
      </c>
      <c r="C97" s="17">
        <v>9360000</v>
      </c>
      <c r="D97" s="17">
        <v>0</v>
      </c>
      <c r="E97" s="17">
        <v>0</v>
      </c>
      <c r="F97" s="17">
        <v>0</v>
      </c>
      <c r="G97" s="17">
        <f t="shared" si="22"/>
        <v>9360000</v>
      </c>
      <c r="H97" s="15">
        <v>9360000</v>
      </c>
      <c r="I97" s="17">
        <v>7579096</v>
      </c>
      <c r="J97" s="17">
        <v>7579096</v>
      </c>
      <c r="K97" s="18">
        <v>1800090</v>
      </c>
      <c r="L97" s="13">
        <v>7559910</v>
      </c>
      <c r="M97" s="13">
        <v>5779006</v>
      </c>
    </row>
    <row r="98" spans="1:13" x14ac:dyDescent="0.3">
      <c r="A98" s="14" t="s">
        <v>197</v>
      </c>
      <c r="B98" s="15" t="s">
        <v>20</v>
      </c>
      <c r="C98" s="17">
        <v>79704022.769999996</v>
      </c>
      <c r="D98" s="17">
        <v>0</v>
      </c>
      <c r="E98" s="17">
        <v>0</v>
      </c>
      <c r="F98" s="17">
        <v>0</v>
      </c>
      <c r="G98" s="17">
        <f t="shared" si="22"/>
        <v>79704022.769999996</v>
      </c>
      <c r="H98" s="15">
        <v>978300</v>
      </c>
      <c r="I98" s="17">
        <v>6865550</v>
      </c>
      <c r="J98" s="17">
        <v>6865550</v>
      </c>
      <c r="K98" s="18">
        <v>978300</v>
      </c>
      <c r="L98" s="13">
        <v>78725723</v>
      </c>
      <c r="M98" s="13">
        <v>5887250</v>
      </c>
    </row>
    <row r="99" spans="1:13" x14ac:dyDescent="0.3">
      <c r="A99" s="14" t="s">
        <v>198</v>
      </c>
      <c r="B99" s="15" t="s">
        <v>21</v>
      </c>
      <c r="C99" s="17">
        <v>54542470</v>
      </c>
      <c r="D99" s="17">
        <v>0</v>
      </c>
      <c r="E99" s="17">
        <v>0</v>
      </c>
      <c r="F99" s="17">
        <v>0</v>
      </c>
      <c r="G99" s="17">
        <f t="shared" si="22"/>
        <v>54542470</v>
      </c>
      <c r="H99" s="15">
        <v>7136860</v>
      </c>
      <c r="I99" s="17">
        <v>13024110</v>
      </c>
      <c r="J99" s="17">
        <v>13024110</v>
      </c>
      <c r="K99" s="18">
        <v>7136860</v>
      </c>
      <c r="L99" s="13">
        <v>47405610</v>
      </c>
      <c r="M99" s="13">
        <v>5887250</v>
      </c>
    </row>
    <row r="100" spans="1:13" x14ac:dyDescent="0.3">
      <c r="A100" s="14" t="s">
        <v>199</v>
      </c>
      <c r="B100" s="15" t="s">
        <v>22</v>
      </c>
      <c r="C100" s="17">
        <f>+C101+C102</f>
        <v>271221604.64999998</v>
      </c>
      <c r="D100" s="17">
        <f t="shared" ref="D100:G100" si="35">+D101+D102</f>
        <v>0</v>
      </c>
      <c r="E100" s="17">
        <f t="shared" si="35"/>
        <v>4000000</v>
      </c>
      <c r="F100" s="17">
        <f t="shared" si="35"/>
        <v>0</v>
      </c>
      <c r="G100" s="17">
        <f t="shared" si="35"/>
        <v>267221604.65000001</v>
      </c>
      <c r="H100" s="15">
        <v>28638696</v>
      </c>
      <c r="I100" s="17">
        <v>34525946</v>
      </c>
      <c r="J100" s="17">
        <v>34525946</v>
      </c>
      <c r="K100" s="18">
        <v>24401143</v>
      </c>
      <c r="L100" s="13">
        <v>242582909</v>
      </c>
      <c r="M100" s="13">
        <v>10124803</v>
      </c>
    </row>
    <row r="101" spans="1:13" x14ac:dyDescent="0.3">
      <c r="A101" s="14" t="s">
        <v>200</v>
      </c>
      <c r="B101" s="15" t="s">
        <v>23</v>
      </c>
      <c r="C101" s="17">
        <v>169715018</v>
      </c>
      <c r="D101" s="17">
        <v>0</v>
      </c>
      <c r="E101" s="17">
        <v>4000000</v>
      </c>
      <c r="F101" s="17">
        <v>0</v>
      </c>
      <c r="G101" s="17">
        <f t="shared" si="22"/>
        <v>165715018</v>
      </c>
      <c r="H101" s="15">
        <v>2054015</v>
      </c>
      <c r="I101" s="17">
        <v>2054015</v>
      </c>
      <c r="J101" s="17">
        <v>2054015</v>
      </c>
      <c r="K101" s="18">
        <v>2054015</v>
      </c>
      <c r="L101" s="13">
        <v>167661003</v>
      </c>
      <c r="M101" s="13">
        <v>0</v>
      </c>
    </row>
    <row r="102" spans="1:13" x14ac:dyDescent="0.3">
      <c r="A102" s="14" t="s">
        <v>201</v>
      </c>
      <c r="B102" s="15" t="s">
        <v>24</v>
      </c>
      <c r="C102" s="17">
        <v>101506586.65000001</v>
      </c>
      <c r="D102" s="17">
        <v>0</v>
      </c>
      <c r="E102" s="17">
        <v>0</v>
      </c>
      <c r="F102" s="17">
        <v>0</v>
      </c>
      <c r="G102" s="17">
        <f t="shared" si="22"/>
        <v>101506586.65000001</v>
      </c>
      <c r="H102" s="15">
        <v>26584681</v>
      </c>
      <c r="I102" s="17">
        <v>32471931</v>
      </c>
      <c r="J102" s="17">
        <v>32471931</v>
      </c>
      <c r="K102" s="18">
        <v>22347128</v>
      </c>
      <c r="L102" s="13">
        <v>74921906</v>
      </c>
      <c r="M102" s="13">
        <v>10124803</v>
      </c>
    </row>
    <row r="103" spans="1:13" x14ac:dyDescent="0.3">
      <c r="A103" s="14" t="s">
        <v>202</v>
      </c>
      <c r="B103" s="15" t="s">
        <v>91</v>
      </c>
      <c r="C103" s="17">
        <v>24993237</v>
      </c>
      <c r="D103" s="17">
        <v>0</v>
      </c>
      <c r="E103" s="17">
        <v>0</v>
      </c>
      <c r="F103" s="17">
        <v>0</v>
      </c>
      <c r="G103" s="17">
        <f t="shared" si="22"/>
        <v>24993237</v>
      </c>
      <c r="H103" s="15">
        <v>6042099</v>
      </c>
      <c r="I103" s="17">
        <v>11821105</v>
      </c>
      <c r="J103" s="17">
        <v>11821105</v>
      </c>
      <c r="K103" s="18">
        <v>4255254</v>
      </c>
      <c r="L103" s="13">
        <v>18951138</v>
      </c>
      <c r="M103" s="13">
        <v>7565851</v>
      </c>
    </row>
    <row r="104" spans="1:13" x14ac:dyDescent="0.3">
      <c r="A104" s="14" t="s">
        <v>203</v>
      </c>
      <c r="B104" s="15" t="s">
        <v>27</v>
      </c>
      <c r="C104" s="17">
        <f>+C105+C106+C107+C108+C109+C110+C111</f>
        <v>809995906.67000008</v>
      </c>
      <c r="D104" s="17">
        <f t="shared" ref="D104:G104" si="36">+D105+D106+D107+D108+D109+D110+D111</f>
        <v>0</v>
      </c>
      <c r="E104" s="17">
        <f t="shared" si="36"/>
        <v>0</v>
      </c>
      <c r="F104" s="17">
        <f t="shared" si="36"/>
        <v>0</v>
      </c>
      <c r="G104" s="17">
        <f t="shared" si="36"/>
        <v>809995906.67000008</v>
      </c>
      <c r="H104" s="15">
        <v>598221890</v>
      </c>
      <c r="I104" s="17">
        <v>341489270</v>
      </c>
      <c r="J104" s="17">
        <v>341489270</v>
      </c>
      <c r="K104" s="18">
        <v>247491565</v>
      </c>
      <c r="L104" s="13">
        <v>653911542</v>
      </c>
      <c r="M104" s="13">
        <v>93997705</v>
      </c>
    </row>
    <row r="105" spans="1:13" x14ac:dyDescent="0.3">
      <c r="A105" s="14" t="s">
        <v>204</v>
      </c>
      <c r="B105" s="15" t="s">
        <v>28</v>
      </c>
      <c r="C105" s="17">
        <v>222527289.18000001</v>
      </c>
      <c r="D105" s="17">
        <v>0</v>
      </c>
      <c r="E105" s="17">
        <v>0</v>
      </c>
      <c r="F105" s="17">
        <v>0</v>
      </c>
      <c r="G105" s="17">
        <f t="shared" si="22"/>
        <v>222527289.18000001</v>
      </c>
      <c r="H105" s="15">
        <v>222527289</v>
      </c>
      <c r="I105" s="17">
        <v>76384916</v>
      </c>
      <c r="J105" s="17">
        <v>76384916</v>
      </c>
      <c r="K105" s="18">
        <v>32926579</v>
      </c>
      <c r="L105" s="13">
        <v>173119811</v>
      </c>
      <c r="M105" s="13">
        <v>43458337</v>
      </c>
    </row>
    <row r="106" spans="1:13" x14ac:dyDescent="0.3">
      <c r="A106" s="14" t="s">
        <v>205</v>
      </c>
      <c r="B106" s="15" t="s">
        <v>29</v>
      </c>
      <c r="C106" s="17">
        <v>157623496.5</v>
      </c>
      <c r="D106" s="17">
        <v>0</v>
      </c>
      <c r="E106" s="17">
        <v>0</v>
      </c>
      <c r="F106" s="17">
        <v>0</v>
      </c>
      <c r="G106" s="17">
        <f t="shared" si="22"/>
        <v>157623496.5</v>
      </c>
      <c r="H106" s="15">
        <v>157623497</v>
      </c>
      <c r="I106" s="17">
        <v>52069796</v>
      </c>
      <c r="J106" s="17">
        <v>52069796</v>
      </c>
      <c r="K106" s="18">
        <v>23327579</v>
      </c>
      <c r="L106" s="13">
        <v>122619219</v>
      </c>
      <c r="M106" s="13">
        <v>28742217</v>
      </c>
    </row>
    <row r="107" spans="1:13" x14ac:dyDescent="0.3">
      <c r="A107" s="14" t="s">
        <v>206</v>
      </c>
      <c r="B107" s="15" t="s">
        <v>30</v>
      </c>
      <c r="C107" s="17">
        <f>190734617.55+C116</f>
        <v>213622771.66000003</v>
      </c>
      <c r="D107" s="17">
        <v>0</v>
      </c>
      <c r="E107" s="17">
        <v>0</v>
      </c>
      <c r="F107" s="17">
        <v>0</v>
      </c>
      <c r="G107" s="17">
        <f t="shared" si="22"/>
        <v>213622771.66000003</v>
      </c>
      <c r="H107" s="15">
        <v>1848755</v>
      </c>
      <c r="I107" s="17">
        <f>147811607+I116</f>
        <v>160296457</v>
      </c>
      <c r="J107" s="17">
        <f>147811607+J116</f>
        <v>160296457</v>
      </c>
      <c r="K107" s="18">
        <f>147811607+K116</f>
        <v>160296457</v>
      </c>
      <c r="L107" s="13">
        <v>188885863</v>
      </c>
      <c r="M107" s="13">
        <v>0</v>
      </c>
    </row>
    <row r="108" spans="1:13" x14ac:dyDescent="0.3">
      <c r="A108" s="14" t="s">
        <v>207</v>
      </c>
      <c r="B108" s="15" t="s">
        <v>31</v>
      </c>
      <c r="C108" s="17">
        <v>74175763.060000002</v>
      </c>
      <c r="D108" s="17">
        <v>0</v>
      </c>
      <c r="E108" s="17">
        <v>0</v>
      </c>
      <c r="F108" s="17">
        <v>0</v>
      </c>
      <c r="G108" s="17">
        <f t="shared" si="22"/>
        <v>74175763.060000002</v>
      </c>
      <c r="H108" s="15">
        <v>74175763</v>
      </c>
      <c r="I108" s="17">
        <v>21827400</v>
      </c>
      <c r="J108" s="17">
        <v>21827400</v>
      </c>
      <c r="K108" s="18">
        <v>16332800</v>
      </c>
      <c r="L108" s="13">
        <v>57770263</v>
      </c>
      <c r="M108" s="13">
        <v>5494600</v>
      </c>
    </row>
    <row r="109" spans="1:13" x14ac:dyDescent="0.3">
      <c r="A109" s="14" t="s">
        <v>208</v>
      </c>
      <c r="B109" s="15" t="s">
        <v>32</v>
      </c>
      <c r="C109" s="17">
        <v>49326882.439999998</v>
      </c>
      <c r="D109" s="17">
        <v>0</v>
      </c>
      <c r="E109" s="17">
        <v>0</v>
      </c>
      <c r="F109" s="17">
        <v>0</v>
      </c>
      <c r="G109" s="17">
        <f t="shared" si="22"/>
        <v>49326882.439999998</v>
      </c>
      <c r="H109" s="15">
        <v>49326882</v>
      </c>
      <c r="I109" s="17">
        <v>13363600</v>
      </c>
      <c r="J109" s="17">
        <v>13363600</v>
      </c>
      <c r="K109" s="18">
        <v>6671000</v>
      </c>
      <c r="L109" s="13">
        <v>39309582</v>
      </c>
      <c r="M109" s="13">
        <v>6692600</v>
      </c>
    </row>
    <row r="110" spans="1:13" x14ac:dyDescent="0.3">
      <c r="A110" s="14" t="s">
        <v>209</v>
      </c>
      <c r="B110" s="15" t="s">
        <v>33</v>
      </c>
      <c r="C110" s="17">
        <v>55631822.299999997</v>
      </c>
      <c r="D110" s="17">
        <v>0</v>
      </c>
      <c r="E110" s="17">
        <v>0</v>
      </c>
      <c r="F110" s="17">
        <v>0</v>
      </c>
      <c r="G110" s="17">
        <f t="shared" si="22"/>
        <v>55631822.299999997</v>
      </c>
      <c r="H110" s="15">
        <v>55631822</v>
      </c>
      <c r="I110" s="17">
        <v>16374000</v>
      </c>
      <c r="J110" s="17">
        <v>16374000</v>
      </c>
      <c r="K110" s="18">
        <v>12252300</v>
      </c>
      <c r="L110" s="13">
        <v>43325022</v>
      </c>
      <c r="M110" s="13">
        <v>4121700</v>
      </c>
    </row>
    <row r="111" spans="1:13" x14ac:dyDescent="0.3">
      <c r="A111" s="14" t="s">
        <v>210</v>
      </c>
      <c r="B111" s="15" t="s">
        <v>34</v>
      </c>
      <c r="C111" s="17">
        <v>37087881.530000001</v>
      </c>
      <c r="D111" s="17">
        <v>0</v>
      </c>
      <c r="E111" s="17">
        <v>0</v>
      </c>
      <c r="F111" s="17">
        <v>0</v>
      </c>
      <c r="G111" s="17">
        <f t="shared" si="22"/>
        <v>37087881.530000001</v>
      </c>
      <c r="H111" s="15">
        <v>37087882</v>
      </c>
      <c r="I111" s="17">
        <v>13657951</v>
      </c>
      <c r="J111" s="17">
        <v>13657951</v>
      </c>
      <c r="K111" s="18">
        <v>8169700</v>
      </c>
      <c r="L111" s="13">
        <v>28881782</v>
      </c>
      <c r="M111" s="13">
        <v>5488251</v>
      </c>
    </row>
    <row r="112" spans="1:13" x14ac:dyDescent="0.3">
      <c r="A112" s="14" t="s">
        <v>211</v>
      </c>
      <c r="B112" s="15" t="s">
        <v>35</v>
      </c>
      <c r="C112" s="17">
        <f>+C113</f>
        <v>83398025.289999992</v>
      </c>
      <c r="D112" s="17">
        <f t="shared" ref="D112:G112" si="37">+D113</f>
        <v>0</v>
      </c>
      <c r="E112" s="17">
        <f t="shared" si="37"/>
        <v>0</v>
      </c>
      <c r="F112" s="17">
        <f t="shared" si="37"/>
        <v>0</v>
      </c>
      <c r="G112" s="17">
        <f t="shared" si="37"/>
        <v>83398025.289999992</v>
      </c>
      <c r="H112" s="15">
        <v>17552661</v>
      </c>
      <c r="I112" s="17">
        <v>35702911</v>
      </c>
      <c r="J112" s="17">
        <v>35702911</v>
      </c>
      <c r="K112" s="18">
        <v>29339169</v>
      </c>
      <c r="L112" s="13">
        <v>90533518</v>
      </c>
      <c r="M112" s="13">
        <v>6363742</v>
      </c>
    </row>
    <row r="113" spans="1:13" x14ac:dyDescent="0.3">
      <c r="A113" s="14" t="s">
        <v>212</v>
      </c>
      <c r="B113" s="15" t="s">
        <v>22</v>
      </c>
      <c r="C113" s="17">
        <f>+C114+C115</f>
        <v>83398025.289999992</v>
      </c>
      <c r="D113" s="17">
        <f t="shared" ref="D113:F113" si="38">+D114+D115+D116</f>
        <v>0</v>
      </c>
      <c r="E113" s="17">
        <f t="shared" si="38"/>
        <v>0</v>
      </c>
      <c r="F113" s="17">
        <f t="shared" si="38"/>
        <v>0</v>
      </c>
      <c r="G113" s="17">
        <f>+G114+G115</f>
        <v>83398025.289999992</v>
      </c>
      <c r="H113" s="15">
        <v>17552661</v>
      </c>
      <c r="I113" s="17">
        <v>35702911</v>
      </c>
      <c r="J113" s="17">
        <v>35702911</v>
      </c>
      <c r="K113" s="18">
        <v>29339169</v>
      </c>
      <c r="L113" s="13">
        <v>90533518</v>
      </c>
      <c r="M113" s="13">
        <v>6363742</v>
      </c>
    </row>
    <row r="114" spans="1:13" x14ac:dyDescent="0.3">
      <c r="A114" s="14" t="s">
        <v>213</v>
      </c>
      <c r="B114" s="15" t="s">
        <v>36</v>
      </c>
      <c r="C114" s="17">
        <v>57772552</v>
      </c>
      <c r="D114" s="17">
        <v>0</v>
      </c>
      <c r="E114" s="17">
        <v>0</v>
      </c>
      <c r="F114" s="17">
        <v>0</v>
      </c>
      <c r="G114" s="17">
        <f t="shared" si="22"/>
        <v>57772552</v>
      </c>
      <c r="H114" s="15">
        <v>14273717</v>
      </c>
      <c r="I114" s="17">
        <v>14273717</v>
      </c>
      <c r="J114" s="17">
        <v>14273717</v>
      </c>
      <c r="K114" s="18">
        <v>14273717</v>
      </c>
      <c r="L114" s="13">
        <v>43498835</v>
      </c>
      <c r="M114" s="13">
        <v>0</v>
      </c>
    </row>
    <row r="115" spans="1:13" x14ac:dyDescent="0.3">
      <c r="A115" s="14" t="s">
        <v>214</v>
      </c>
      <c r="B115" s="15" t="s">
        <v>37</v>
      </c>
      <c r="C115" s="17">
        <v>25625473.289999999</v>
      </c>
      <c r="D115" s="17">
        <v>0</v>
      </c>
      <c r="E115" s="17">
        <v>0</v>
      </c>
      <c r="F115" s="17">
        <v>0</v>
      </c>
      <c r="G115" s="17">
        <f t="shared" si="22"/>
        <v>25625473.289999999</v>
      </c>
      <c r="H115" s="15">
        <v>3057094</v>
      </c>
      <c r="I115" s="17">
        <v>8944344</v>
      </c>
      <c r="J115" s="17">
        <v>8944344</v>
      </c>
      <c r="K115" s="18">
        <v>2580602</v>
      </c>
      <c r="L115" s="13">
        <v>22568379</v>
      </c>
      <c r="M115" s="13">
        <v>6363742</v>
      </c>
    </row>
    <row r="116" spans="1:13" x14ac:dyDescent="0.3">
      <c r="A116" s="14" t="s">
        <v>215</v>
      </c>
      <c r="B116" s="15" t="s">
        <v>38</v>
      </c>
      <c r="C116" s="17">
        <v>22888154.109999999</v>
      </c>
      <c r="D116" s="17">
        <v>0</v>
      </c>
      <c r="E116" s="17">
        <v>0</v>
      </c>
      <c r="F116" s="17">
        <v>0</v>
      </c>
      <c r="G116" s="17">
        <f t="shared" si="22"/>
        <v>22888154.109999999</v>
      </c>
      <c r="H116" s="15">
        <v>221850</v>
      </c>
      <c r="I116" s="17">
        <v>12484850</v>
      </c>
      <c r="J116" s="17">
        <v>12484850</v>
      </c>
      <c r="K116" s="18">
        <v>12484850</v>
      </c>
      <c r="L116" s="13">
        <v>24466304</v>
      </c>
      <c r="M116" s="13">
        <v>0</v>
      </c>
    </row>
    <row r="117" spans="1:13" x14ac:dyDescent="0.3">
      <c r="A117" s="14" t="s">
        <v>216</v>
      </c>
      <c r="B117" s="15" t="s">
        <v>39</v>
      </c>
      <c r="C117" s="17">
        <f>+C118</f>
        <v>12674027467.1</v>
      </c>
      <c r="D117" s="17">
        <f t="shared" ref="D117:G118" si="39">+D118</f>
        <v>0</v>
      </c>
      <c r="E117" s="17">
        <f t="shared" si="39"/>
        <v>0</v>
      </c>
      <c r="F117" s="17">
        <f t="shared" si="39"/>
        <v>656700000</v>
      </c>
      <c r="G117" s="17">
        <f t="shared" si="39"/>
        <v>13330727467.1</v>
      </c>
      <c r="H117" s="15">
        <v>5530498235</v>
      </c>
      <c r="I117" s="17">
        <v>3392978510</v>
      </c>
      <c r="J117" s="17">
        <v>3052577580</v>
      </c>
      <c r="K117" s="18">
        <v>2522002846</v>
      </c>
      <c r="L117" s="13">
        <v>8313411543</v>
      </c>
      <c r="M117" s="13">
        <v>870975664</v>
      </c>
    </row>
    <row r="118" spans="1:13" x14ac:dyDescent="0.3">
      <c r="A118" s="14" t="s">
        <v>217</v>
      </c>
      <c r="B118" s="15" t="s">
        <v>40</v>
      </c>
      <c r="C118" s="17">
        <f>+C119</f>
        <v>12674027467.1</v>
      </c>
      <c r="D118" s="17">
        <f t="shared" si="39"/>
        <v>0</v>
      </c>
      <c r="E118" s="17">
        <f t="shared" si="39"/>
        <v>0</v>
      </c>
      <c r="F118" s="17">
        <f t="shared" si="39"/>
        <v>656700000</v>
      </c>
      <c r="G118" s="17">
        <f t="shared" si="39"/>
        <v>13330727467.1</v>
      </c>
      <c r="H118" s="15">
        <v>5530498235</v>
      </c>
      <c r="I118" s="17">
        <v>3392978510</v>
      </c>
      <c r="J118" s="17">
        <v>3052577580</v>
      </c>
      <c r="K118" s="18">
        <v>2522002846</v>
      </c>
      <c r="L118" s="13">
        <v>8313411543</v>
      </c>
      <c r="M118" s="13">
        <v>870975664</v>
      </c>
    </row>
    <row r="119" spans="1:13" x14ac:dyDescent="0.3">
      <c r="A119" s="14" t="s">
        <v>218</v>
      </c>
      <c r="B119" s="15" t="s">
        <v>49</v>
      </c>
      <c r="C119" s="17">
        <f>+C120+C122</f>
        <v>12674027467.1</v>
      </c>
      <c r="D119" s="17">
        <f t="shared" ref="D119:G119" si="40">+D120+D122</f>
        <v>0</v>
      </c>
      <c r="E119" s="17">
        <f t="shared" si="40"/>
        <v>0</v>
      </c>
      <c r="F119" s="17">
        <f t="shared" si="40"/>
        <v>656700000</v>
      </c>
      <c r="G119" s="17">
        <f t="shared" si="40"/>
        <v>13330727467.1</v>
      </c>
      <c r="H119" s="15">
        <v>5530498235</v>
      </c>
      <c r="I119" s="17">
        <v>3392978510</v>
      </c>
      <c r="J119" s="17">
        <v>3052577580</v>
      </c>
      <c r="K119" s="18">
        <v>2522002846</v>
      </c>
      <c r="L119" s="13">
        <v>8313411543</v>
      </c>
      <c r="M119" s="13">
        <v>870975664</v>
      </c>
    </row>
    <row r="120" spans="1:13" x14ac:dyDescent="0.3">
      <c r="A120" s="14" t="s">
        <v>219</v>
      </c>
      <c r="B120" s="15" t="s">
        <v>92</v>
      </c>
      <c r="C120" s="17">
        <f>+C121</f>
        <v>750000000</v>
      </c>
      <c r="D120" s="17">
        <f t="shared" ref="D120:G120" si="41">+D121</f>
        <v>0</v>
      </c>
      <c r="E120" s="17">
        <f t="shared" si="41"/>
        <v>0</v>
      </c>
      <c r="F120" s="17">
        <f t="shared" si="41"/>
        <v>0</v>
      </c>
      <c r="G120" s="17">
        <f t="shared" si="41"/>
        <v>750000000</v>
      </c>
      <c r="H120" s="15">
        <v>75000000</v>
      </c>
      <c r="I120" s="17">
        <v>75000000</v>
      </c>
      <c r="J120" s="17">
        <v>74991833</v>
      </c>
      <c r="K120" s="18">
        <v>48792436</v>
      </c>
      <c r="L120" s="13">
        <v>675000000</v>
      </c>
      <c r="M120" s="13">
        <v>26207564</v>
      </c>
    </row>
    <row r="121" spans="1:13" x14ac:dyDescent="0.3">
      <c r="A121" s="14" t="s">
        <v>220</v>
      </c>
      <c r="B121" s="15" t="s">
        <v>93</v>
      </c>
      <c r="C121" s="17">
        <v>750000000</v>
      </c>
      <c r="D121" s="17">
        <v>0</v>
      </c>
      <c r="E121" s="17">
        <v>0</v>
      </c>
      <c r="F121" s="17">
        <v>0</v>
      </c>
      <c r="G121" s="17">
        <f t="shared" si="22"/>
        <v>750000000</v>
      </c>
      <c r="H121" s="15">
        <v>75000000</v>
      </c>
      <c r="I121" s="17">
        <v>75000000</v>
      </c>
      <c r="J121" s="17">
        <v>74991833</v>
      </c>
      <c r="K121" s="18">
        <v>48792436</v>
      </c>
      <c r="L121" s="13">
        <v>675000000</v>
      </c>
      <c r="M121" s="13">
        <v>26207564</v>
      </c>
    </row>
    <row r="122" spans="1:13" x14ac:dyDescent="0.3">
      <c r="A122" s="14" t="s">
        <v>221</v>
      </c>
      <c r="B122" s="15" t="s">
        <v>57</v>
      </c>
      <c r="C122" s="17">
        <f>+C123+C124</f>
        <v>11924027467.1</v>
      </c>
      <c r="D122" s="17">
        <f t="shared" ref="D122:G122" si="42">+D123+D124</f>
        <v>0</v>
      </c>
      <c r="E122" s="17">
        <f t="shared" si="42"/>
        <v>0</v>
      </c>
      <c r="F122" s="17">
        <f t="shared" si="42"/>
        <v>656700000</v>
      </c>
      <c r="G122" s="17">
        <f t="shared" si="42"/>
        <v>12580727467.1</v>
      </c>
      <c r="H122" s="15">
        <v>5455498235</v>
      </c>
      <c r="I122" s="17">
        <v>3317978510</v>
      </c>
      <c r="J122" s="17">
        <v>2977585747</v>
      </c>
      <c r="K122" s="18">
        <v>2473210410</v>
      </c>
      <c r="L122" s="13">
        <v>7638411543</v>
      </c>
      <c r="M122" s="13">
        <v>844768100</v>
      </c>
    </row>
    <row r="123" spans="1:13" x14ac:dyDescent="0.3">
      <c r="A123" s="14" t="s">
        <v>222</v>
      </c>
      <c r="B123" s="15" t="s">
        <v>94</v>
      </c>
      <c r="C123" s="17">
        <f>5632970583+2385885475.1</f>
        <v>8018856058.1000004</v>
      </c>
      <c r="D123" s="17">
        <v>0</v>
      </c>
      <c r="E123" s="17">
        <v>0</v>
      </c>
      <c r="F123" s="17">
        <v>0</v>
      </c>
      <c r="G123" s="17">
        <f t="shared" si="22"/>
        <v>8018856058.1000004</v>
      </c>
      <c r="H123" s="15">
        <v>2648480378</v>
      </c>
      <c r="I123" s="17">
        <v>1451335323</v>
      </c>
      <c r="J123" s="17">
        <v>1072566522</v>
      </c>
      <c r="K123" s="18">
        <v>1072566517</v>
      </c>
      <c r="L123" s="13">
        <v>4499565406</v>
      </c>
      <c r="M123" s="13">
        <v>378768806</v>
      </c>
    </row>
    <row r="124" spans="1:13" x14ac:dyDescent="0.3">
      <c r="A124" s="14" t="s">
        <v>223</v>
      </c>
      <c r="B124" s="15" t="s">
        <v>95</v>
      </c>
      <c r="C124" s="17">
        <v>3905171409</v>
      </c>
      <c r="D124" s="17">
        <v>0</v>
      </c>
      <c r="E124" s="17">
        <v>0</v>
      </c>
      <c r="F124" s="17">
        <v>656700000</v>
      </c>
      <c r="G124" s="17">
        <f t="shared" si="22"/>
        <v>4561871409</v>
      </c>
      <c r="H124" s="15">
        <v>2807017857</v>
      </c>
      <c r="I124" s="17">
        <v>1866643187</v>
      </c>
      <c r="J124" s="17">
        <v>1905019225</v>
      </c>
      <c r="K124" s="18">
        <v>1400643893</v>
      </c>
      <c r="L124" s="13">
        <v>3138846137</v>
      </c>
      <c r="M124" s="13">
        <v>465999294</v>
      </c>
    </row>
    <row r="125" spans="1:13" x14ac:dyDescent="0.3">
      <c r="A125" s="14" t="s">
        <v>224</v>
      </c>
      <c r="B125" s="15" t="s">
        <v>96</v>
      </c>
      <c r="C125" s="17">
        <f>+C126</f>
        <v>7184351476</v>
      </c>
      <c r="D125" s="17">
        <v>658477289</v>
      </c>
      <c r="E125" s="17">
        <v>658477289</v>
      </c>
      <c r="F125" s="17">
        <v>7255751818.4799995</v>
      </c>
      <c r="G125" s="17">
        <f t="shared" si="22"/>
        <v>14440103294.48</v>
      </c>
      <c r="H125" s="15">
        <v>9628165782.9400005</v>
      </c>
      <c r="I125" s="17">
        <f>+I126</f>
        <v>2720324865</v>
      </c>
      <c r="J125" s="17">
        <v>2667200341</v>
      </c>
      <c r="K125" s="18">
        <v>1928048942</v>
      </c>
      <c r="L125" s="13">
        <v>11525532400.540001</v>
      </c>
      <c r="M125" s="13">
        <v>1728988602.9400001</v>
      </c>
    </row>
    <row r="126" spans="1:13" x14ac:dyDescent="0.3">
      <c r="A126" s="14" t="s">
        <v>225</v>
      </c>
      <c r="B126" s="15" t="s">
        <v>41</v>
      </c>
      <c r="C126" s="17">
        <f>+C127+C129</f>
        <v>7184351476</v>
      </c>
      <c r="D126" s="17">
        <f t="shared" ref="D126:G126" si="43">+D127+D129</f>
        <v>0</v>
      </c>
      <c r="E126" s="17">
        <f t="shared" si="43"/>
        <v>0</v>
      </c>
      <c r="F126" s="17">
        <f t="shared" si="43"/>
        <v>492516429.48000002</v>
      </c>
      <c r="G126" s="17">
        <f t="shared" si="43"/>
        <v>8186845194.4799995</v>
      </c>
      <c r="H126" s="15">
        <v>4350548182.9399996</v>
      </c>
      <c r="I126" s="17">
        <f>+I129</f>
        <v>2720324865</v>
      </c>
      <c r="J126" s="17">
        <v>2667200341</v>
      </c>
      <c r="K126" s="18">
        <v>1928048942</v>
      </c>
      <c r="L126" s="13">
        <v>5926274300.54</v>
      </c>
      <c r="M126" s="13">
        <v>1074988602.9400001</v>
      </c>
    </row>
    <row r="127" spans="1:13" x14ac:dyDescent="0.3">
      <c r="A127" s="14" t="s">
        <v>226</v>
      </c>
      <c r="B127" s="15" t="s">
        <v>97</v>
      </c>
      <c r="C127" s="17">
        <f>+C128</f>
        <v>7144279</v>
      </c>
      <c r="D127" s="17">
        <f t="shared" ref="D127:G127" si="44">+D128</f>
        <v>0</v>
      </c>
      <c r="E127" s="17">
        <f t="shared" si="44"/>
        <v>0</v>
      </c>
      <c r="F127" s="17">
        <f t="shared" si="44"/>
        <v>0</v>
      </c>
      <c r="G127" s="17">
        <f t="shared" si="44"/>
        <v>7144279</v>
      </c>
      <c r="H127" s="15">
        <v>0</v>
      </c>
      <c r="I127" s="17">
        <v>0</v>
      </c>
      <c r="J127" s="17">
        <v>0</v>
      </c>
      <c r="K127" s="18">
        <v>0</v>
      </c>
      <c r="L127" s="13">
        <v>7144279</v>
      </c>
      <c r="M127" s="13">
        <v>0</v>
      </c>
    </row>
    <row r="128" spans="1:13" x14ac:dyDescent="0.3">
      <c r="A128" s="14" t="s">
        <v>227</v>
      </c>
      <c r="B128" s="15" t="s">
        <v>98</v>
      </c>
      <c r="C128" s="17">
        <v>7144279</v>
      </c>
      <c r="D128" s="17">
        <v>0</v>
      </c>
      <c r="E128" s="17">
        <v>0</v>
      </c>
      <c r="F128" s="17">
        <v>0</v>
      </c>
      <c r="G128" s="17">
        <f t="shared" si="22"/>
        <v>7144279</v>
      </c>
      <c r="H128" s="15">
        <v>0</v>
      </c>
      <c r="I128" s="17">
        <v>0</v>
      </c>
      <c r="J128" s="17">
        <v>0</v>
      </c>
      <c r="K128" s="18">
        <v>0</v>
      </c>
      <c r="L128" s="13">
        <v>7144279</v>
      </c>
      <c r="M128" s="13">
        <v>0</v>
      </c>
    </row>
    <row r="129" spans="1:13" x14ac:dyDescent="0.3">
      <c r="A129" s="14" t="s">
        <v>228</v>
      </c>
      <c r="B129" s="15" t="s">
        <v>42</v>
      </c>
      <c r="C129" s="17">
        <f>+C130+C132+C134+C136</f>
        <v>7177207197</v>
      </c>
      <c r="D129" s="17">
        <f t="shared" ref="D129:E129" si="45">+D130+D132+D134+D136</f>
        <v>0</v>
      </c>
      <c r="E129" s="17">
        <f t="shared" si="45"/>
        <v>0</v>
      </c>
      <c r="F129" s="17">
        <f>+F130+F132+F134+F136+F138</f>
        <v>492516429.48000002</v>
      </c>
      <c r="G129" s="17">
        <f>+G130+G132+G134+G136+G138</f>
        <v>8179700915.4799995</v>
      </c>
      <c r="H129" s="15">
        <v>4350548182.9399996</v>
      </c>
      <c r="I129" s="17">
        <f>+I130+I132+I134+I136</f>
        <v>2720324865</v>
      </c>
      <c r="J129" s="17">
        <v>2667200341</v>
      </c>
      <c r="K129" s="18">
        <v>1928048942</v>
      </c>
      <c r="L129" s="13">
        <v>5919130021.54</v>
      </c>
      <c r="M129" s="13">
        <v>1074988602.9400001</v>
      </c>
    </row>
    <row r="130" spans="1:13" x14ac:dyDescent="0.3">
      <c r="A130" s="14" t="s">
        <v>229</v>
      </c>
      <c r="B130" s="15" t="s">
        <v>99</v>
      </c>
      <c r="C130" s="17">
        <f>+C131</f>
        <v>3448967978</v>
      </c>
      <c r="D130" s="17">
        <f t="shared" ref="D130:G130" si="46">+D131</f>
        <v>0</v>
      </c>
      <c r="E130" s="17">
        <f t="shared" si="46"/>
        <v>0</v>
      </c>
      <c r="F130" s="17">
        <f t="shared" si="46"/>
        <v>102166953</v>
      </c>
      <c r="G130" s="17">
        <f t="shared" si="46"/>
        <v>3551134931</v>
      </c>
      <c r="H130" s="15">
        <v>1074953472.9400001</v>
      </c>
      <c r="I130" s="17">
        <f>+J130</f>
        <v>1386470453</v>
      </c>
      <c r="J130" s="17">
        <v>1386470453</v>
      </c>
      <c r="K130" s="18">
        <v>848122381</v>
      </c>
      <c r="L130" s="13">
        <v>2476181458.0599999</v>
      </c>
      <c r="M130" s="13">
        <v>821060751.94000006</v>
      </c>
    </row>
    <row r="131" spans="1:13" hidden="1" x14ac:dyDescent="0.3">
      <c r="A131" s="14" t="s">
        <v>230</v>
      </c>
      <c r="B131" s="15" t="s">
        <v>99</v>
      </c>
      <c r="C131" s="17">
        <v>3448967978</v>
      </c>
      <c r="D131" s="17">
        <v>0</v>
      </c>
      <c r="E131" s="17">
        <v>0</v>
      </c>
      <c r="F131" s="17">
        <v>102166953</v>
      </c>
      <c r="G131" s="17">
        <f t="shared" si="22"/>
        <v>3551134931</v>
      </c>
      <c r="H131" s="15">
        <v>1074953472.9400001</v>
      </c>
      <c r="I131" s="17">
        <v>1669183132.9400001</v>
      </c>
      <c r="J131" s="17">
        <v>1386470453</v>
      </c>
      <c r="K131" s="18">
        <v>848122381</v>
      </c>
      <c r="L131" s="13">
        <v>2476181458.0599999</v>
      </c>
      <c r="M131" s="13">
        <v>821060751.94000006</v>
      </c>
    </row>
    <row r="132" spans="1:13" x14ac:dyDescent="0.3">
      <c r="A132" s="14" t="s">
        <v>231</v>
      </c>
      <c r="B132" s="15" t="s">
        <v>100</v>
      </c>
      <c r="C132" s="17">
        <f>+C133</f>
        <v>215101067</v>
      </c>
      <c r="D132" s="17">
        <v>0</v>
      </c>
      <c r="E132" s="17">
        <v>0</v>
      </c>
      <c r="F132" s="17">
        <f>+F133</f>
        <v>102166953</v>
      </c>
      <c r="G132" s="17">
        <f>+G133</f>
        <v>317268020</v>
      </c>
      <c r="H132" s="15">
        <v>120617421</v>
      </c>
      <c r="I132" s="17">
        <v>177364012</v>
      </c>
      <c r="J132" s="17">
        <v>124417537</v>
      </c>
      <c r="K132" s="18">
        <v>56746591</v>
      </c>
      <c r="L132" s="13">
        <v>196650599</v>
      </c>
      <c r="M132" s="13">
        <v>120617421</v>
      </c>
    </row>
    <row r="133" spans="1:13" hidden="1" x14ac:dyDescent="0.3">
      <c r="A133" s="14" t="s">
        <v>232</v>
      </c>
      <c r="B133" s="15" t="s">
        <v>100</v>
      </c>
      <c r="C133" s="17">
        <v>215101067</v>
      </c>
      <c r="D133" s="17">
        <v>0</v>
      </c>
      <c r="E133" s="17">
        <v>0</v>
      </c>
      <c r="F133" s="17">
        <v>102166953</v>
      </c>
      <c r="G133" s="17">
        <f t="shared" ref="G133:G144" si="47">+C133+D133-E133+F133</f>
        <v>317268020</v>
      </c>
      <c r="H133" s="15">
        <v>120617421</v>
      </c>
      <c r="I133" s="17">
        <v>177364012</v>
      </c>
      <c r="J133" s="17">
        <v>124417537</v>
      </c>
      <c r="K133" s="18">
        <v>56746591</v>
      </c>
      <c r="L133" s="13">
        <v>196650599</v>
      </c>
      <c r="M133" s="13">
        <v>120617421</v>
      </c>
    </row>
    <row r="134" spans="1:13" x14ac:dyDescent="0.3">
      <c r="A134" s="14" t="s">
        <v>233</v>
      </c>
      <c r="B134" s="15" t="s">
        <v>101</v>
      </c>
      <c r="C134" s="17">
        <f>+C135</f>
        <v>2214900000</v>
      </c>
      <c r="D134" s="17">
        <f t="shared" ref="D134:G134" si="48">+D135</f>
        <v>0</v>
      </c>
      <c r="E134" s="17">
        <f t="shared" si="48"/>
        <v>0</v>
      </c>
      <c r="F134" s="17">
        <f t="shared" si="48"/>
        <v>0</v>
      </c>
      <c r="G134" s="17">
        <f t="shared" si="48"/>
        <v>2214900000</v>
      </c>
      <c r="H134" s="15">
        <v>1900000000</v>
      </c>
      <c r="I134" s="17">
        <v>710000000</v>
      </c>
      <c r="J134" s="17">
        <v>709945026</v>
      </c>
      <c r="K134" s="18">
        <v>698721174</v>
      </c>
      <c r="L134" s="13">
        <v>1504900000</v>
      </c>
      <c r="M134" s="13">
        <v>11278826</v>
      </c>
    </row>
    <row r="135" spans="1:13" hidden="1" x14ac:dyDescent="0.3">
      <c r="A135" s="14" t="s">
        <v>234</v>
      </c>
      <c r="B135" s="15" t="s">
        <v>101</v>
      </c>
      <c r="C135" s="17">
        <v>2214900000</v>
      </c>
      <c r="D135" s="17">
        <v>0</v>
      </c>
      <c r="E135" s="17">
        <v>0</v>
      </c>
      <c r="F135" s="17">
        <v>0</v>
      </c>
      <c r="G135" s="17">
        <f t="shared" si="47"/>
        <v>2214900000</v>
      </c>
      <c r="H135" s="15">
        <v>1900000000</v>
      </c>
      <c r="I135" s="17">
        <v>710000000</v>
      </c>
      <c r="J135" s="17">
        <v>709945026</v>
      </c>
      <c r="K135" s="18">
        <v>698721174</v>
      </c>
      <c r="L135" s="13">
        <v>1504900000</v>
      </c>
      <c r="M135" s="13">
        <v>11278826</v>
      </c>
    </row>
    <row r="136" spans="1:13" x14ac:dyDescent="0.3">
      <c r="A136" s="14" t="s">
        <v>235</v>
      </c>
      <c r="B136" s="15" t="s">
        <v>102</v>
      </c>
      <c r="C136" s="17">
        <f>+C137</f>
        <v>1298238152</v>
      </c>
      <c r="D136" s="17">
        <f t="shared" ref="D136:G136" si="49">+D137</f>
        <v>0</v>
      </c>
      <c r="E136" s="17">
        <f t="shared" si="49"/>
        <v>0</v>
      </c>
      <c r="F136" s="17">
        <f t="shared" si="49"/>
        <v>102166953</v>
      </c>
      <c r="G136" s="17">
        <f t="shared" si="49"/>
        <v>1400405105</v>
      </c>
      <c r="H136" s="15">
        <v>745000000</v>
      </c>
      <c r="I136" s="17">
        <v>446490400</v>
      </c>
      <c r="J136" s="17">
        <v>446367325</v>
      </c>
      <c r="K136" s="18">
        <v>324458796</v>
      </c>
      <c r="L136" s="13">
        <v>1045405105</v>
      </c>
      <c r="M136" s="13">
        <v>122031604</v>
      </c>
    </row>
    <row r="137" spans="1:13" hidden="1" x14ac:dyDescent="0.3">
      <c r="A137" s="14" t="s">
        <v>236</v>
      </c>
      <c r="B137" s="15" t="s">
        <v>102</v>
      </c>
      <c r="C137" s="17">
        <v>1298238152</v>
      </c>
      <c r="D137" s="17">
        <v>0</v>
      </c>
      <c r="E137" s="17">
        <v>0</v>
      </c>
      <c r="F137" s="17">
        <v>102166953</v>
      </c>
      <c r="G137" s="17">
        <f t="shared" si="47"/>
        <v>1400405105</v>
      </c>
      <c r="H137" s="15">
        <v>745000000</v>
      </c>
      <c r="I137" s="17">
        <v>446490400</v>
      </c>
      <c r="J137" s="17">
        <v>446367325</v>
      </c>
      <c r="K137" s="18">
        <v>324458796</v>
      </c>
      <c r="L137" s="13">
        <v>1045405105</v>
      </c>
      <c r="M137" s="13">
        <v>122031604</v>
      </c>
    </row>
    <row r="138" spans="1:13" x14ac:dyDescent="0.3">
      <c r="A138" s="14" t="s">
        <v>237</v>
      </c>
      <c r="B138" s="15" t="s">
        <v>103</v>
      </c>
      <c r="C138" s="17">
        <f>+C139</f>
        <v>0</v>
      </c>
      <c r="D138" s="17">
        <f t="shared" ref="D138:G138" si="50">+D139</f>
        <v>509977289</v>
      </c>
      <c r="E138" s="17">
        <f t="shared" si="50"/>
        <v>0</v>
      </c>
      <c r="F138" s="17">
        <f t="shared" si="50"/>
        <v>186015570.47999999</v>
      </c>
      <c r="G138" s="17">
        <f t="shared" si="50"/>
        <v>695992859.48000002</v>
      </c>
      <c r="H138" s="15">
        <v>509977289</v>
      </c>
      <c r="I138" s="17">
        <v>0</v>
      </c>
      <c r="J138" s="17">
        <v>0</v>
      </c>
      <c r="K138" s="18">
        <v>0</v>
      </c>
      <c r="L138" s="13">
        <v>695992859.48000002</v>
      </c>
      <c r="M138" s="13">
        <v>0</v>
      </c>
    </row>
    <row r="139" spans="1:13" hidden="1" x14ac:dyDescent="0.3">
      <c r="A139" s="14" t="s">
        <v>238</v>
      </c>
      <c r="B139" s="15" t="s">
        <v>104</v>
      </c>
      <c r="C139" s="17">
        <v>0</v>
      </c>
      <c r="D139" s="17">
        <v>509977289</v>
      </c>
      <c r="E139" s="17">
        <v>0</v>
      </c>
      <c r="F139" s="17">
        <v>186015570.47999999</v>
      </c>
      <c r="G139" s="17">
        <f t="shared" si="47"/>
        <v>695992859.48000002</v>
      </c>
      <c r="H139" s="15">
        <v>509977289</v>
      </c>
      <c r="I139" s="17">
        <v>0</v>
      </c>
      <c r="J139" s="17">
        <v>0</v>
      </c>
      <c r="K139" s="18">
        <v>0</v>
      </c>
      <c r="L139" s="13">
        <v>695992859.48000002</v>
      </c>
      <c r="M139" s="13">
        <v>0</v>
      </c>
    </row>
    <row r="140" spans="1:13" x14ac:dyDescent="0.3">
      <c r="A140" s="14" t="s">
        <v>239</v>
      </c>
      <c r="B140" s="15" t="s">
        <v>49</v>
      </c>
      <c r="C140" s="17">
        <f>+C141+C142+C144</f>
        <v>0</v>
      </c>
      <c r="D140" s="17">
        <f t="shared" ref="D140:G140" si="51">+D141+D142+D144</f>
        <v>148500000</v>
      </c>
      <c r="E140" s="17">
        <f t="shared" si="51"/>
        <v>658477289</v>
      </c>
      <c r="F140" s="17">
        <f t="shared" si="51"/>
        <v>6763235389</v>
      </c>
      <c r="G140" s="17">
        <f t="shared" si="51"/>
        <v>5467778000</v>
      </c>
      <c r="H140" s="15">
        <v>5277617600</v>
      </c>
      <c r="I140" s="17"/>
      <c r="J140" s="17">
        <v>0</v>
      </c>
      <c r="K140" s="18">
        <v>0</v>
      </c>
      <c r="L140" s="13">
        <v>5599258100</v>
      </c>
      <c r="M140" s="13">
        <v>654000000</v>
      </c>
    </row>
    <row r="141" spans="1:13" x14ac:dyDescent="0.3">
      <c r="A141" s="14" t="s">
        <v>240</v>
      </c>
      <c r="B141" s="15" t="s">
        <v>105</v>
      </c>
      <c r="C141" s="17">
        <v>0</v>
      </c>
      <c r="D141" s="17">
        <v>0</v>
      </c>
      <c r="E141" s="17">
        <v>658477289</v>
      </c>
      <c r="F141" s="17">
        <f>658477289+305742000</f>
        <v>964219289</v>
      </c>
      <c r="G141" s="17">
        <f t="shared" si="47"/>
        <v>305742000</v>
      </c>
      <c r="H141" s="15">
        <v>39317600</v>
      </c>
      <c r="I141" s="17">
        <v>0</v>
      </c>
      <c r="J141" s="17">
        <v>0</v>
      </c>
      <c r="K141" s="18">
        <v>0</v>
      </c>
      <c r="L141" s="13">
        <v>305742000</v>
      </c>
      <c r="M141" s="13">
        <v>0</v>
      </c>
    </row>
    <row r="142" spans="1:13" x14ac:dyDescent="0.3">
      <c r="A142" s="14" t="s">
        <v>241</v>
      </c>
      <c r="B142" s="15" t="s">
        <v>50</v>
      </c>
      <c r="C142" s="17">
        <f>+C143</f>
        <v>0</v>
      </c>
      <c r="D142" s="17">
        <f t="shared" ref="D142:G142" si="52">+D143</f>
        <v>148500000</v>
      </c>
      <c r="E142" s="17">
        <f t="shared" si="52"/>
        <v>0</v>
      </c>
      <c r="F142" s="17">
        <f>131480100+654000000</f>
        <v>785480100</v>
      </c>
      <c r="G142" s="17">
        <f t="shared" si="52"/>
        <v>148500000</v>
      </c>
      <c r="H142" s="15">
        <v>802500000</v>
      </c>
      <c r="I142" s="17">
        <f>+I140</f>
        <v>0</v>
      </c>
      <c r="J142" s="17">
        <v>0</v>
      </c>
      <c r="K142" s="18">
        <v>0</v>
      </c>
      <c r="L142" s="13">
        <v>279980100</v>
      </c>
      <c r="M142" s="13">
        <v>654000000</v>
      </c>
    </row>
    <row r="143" spans="1:13" x14ac:dyDescent="0.3">
      <c r="A143" s="14" t="s">
        <v>242</v>
      </c>
      <c r="B143" s="15" t="s">
        <v>243</v>
      </c>
      <c r="C143" s="17">
        <v>0</v>
      </c>
      <c r="D143" s="17">
        <v>148500000</v>
      </c>
      <c r="E143" s="17">
        <v>0</v>
      </c>
      <c r="F143" s="17">
        <v>0</v>
      </c>
      <c r="G143" s="17">
        <f t="shared" si="47"/>
        <v>148500000</v>
      </c>
      <c r="H143" s="15">
        <v>148500000</v>
      </c>
      <c r="I143" s="17">
        <v>0</v>
      </c>
      <c r="J143" s="17">
        <v>0</v>
      </c>
      <c r="K143" s="18">
        <v>0</v>
      </c>
      <c r="L143" s="13">
        <v>148500000</v>
      </c>
      <c r="M143" s="13">
        <v>0</v>
      </c>
    </row>
    <row r="144" spans="1:13" ht="15" thickBot="1" x14ac:dyDescent="0.35">
      <c r="A144" s="19" t="s">
        <v>244</v>
      </c>
      <c r="B144" s="20" t="s">
        <v>106</v>
      </c>
      <c r="C144" s="21">
        <v>0</v>
      </c>
      <c r="D144" s="21">
        <v>0</v>
      </c>
      <c r="E144" s="21">
        <v>0</v>
      </c>
      <c r="F144" s="21">
        <f>469736000+4543800000</f>
        <v>5013536000</v>
      </c>
      <c r="G144" s="21">
        <f t="shared" si="47"/>
        <v>5013536000</v>
      </c>
      <c r="H144" s="20">
        <v>4435800000</v>
      </c>
      <c r="I144" s="21">
        <v>0</v>
      </c>
      <c r="J144" s="21">
        <v>0</v>
      </c>
      <c r="K144" s="22">
        <v>0</v>
      </c>
      <c r="L144" s="13">
        <v>5013536000</v>
      </c>
      <c r="M144" s="13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DE GASTOS A MARZO 31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CAMU</dc:creator>
  <cp:lastModifiedBy>Ivan Jose Benedetti Romero</cp:lastModifiedBy>
  <dcterms:created xsi:type="dcterms:W3CDTF">2026-04-29T17:22:45Z</dcterms:created>
  <dcterms:modified xsi:type="dcterms:W3CDTF">2026-08-18T15:39:51Z</dcterms:modified>
</cp:coreProperties>
</file>